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1"/>
  </bookViews>
  <sheets>
    <sheet name="БАЗА" sheetId="1" state="visible" r:id="rId1"/>
    <sheet name="Расчеты и перспектива" sheetId="2" state="visible" r:id="rId2"/>
    <sheet name="Сроки доставки" sheetId="3" state="visible" r:id="rId3"/>
  </sheets>
  <calcPr/>
</workbook>
</file>

<file path=xl/sharedStrings.xml><?xml version="1.0" encoding="utf-8"?>
<sst xmlns="http://schemas.openxmlformats.org/spreadsheetml/2006/main" count="64" uniqueCount="64">
  <si>
    <t xml:space="preserve">Порядковый номер</t>
  </si>
  <si>
    <t xml:space="preserve">№ заказа Магаз</t>
  </si>
  <si>
    <t>Позиция</t>
  </si>
  <si>
    <t>Магаз</t>
  </si>
  <si>
    <t xml:space="preserve">Цена, валюта</t>
  </si>
  <si>
    <t>Курс</t>
  </si>
  <si>
    <t xml:space="preserve">Цена, RUR</t>
  </si>
  <si>
    <t>Доля</t>
  </si>
  <si>
    <t>Доставка</t>
  </si>
  <si>
    <t>Комиссия</t>
  </si>
  <si>
    <t>Себестоимость</t>
  </si>
  <si>
    <t xml:space="preserve">Дата заказа</t>
  </si>
  <si>
    <t xml:space="preserve">Авито факт</t>
  </si>
  <si>
    <t xml:space="preserve">Маржа, руб.</t>
  </si>
  <si>
    <t xml:space="preserve">Маржа, %</t>
  </si>
  <si>
    <t xml:space="preserve">Дата продажи</t>
  </si>
  <si>
    <t xml:space="preserve">Оборот, дн</t>
  </si>
  <si>
    <t>Статус</t>
  </si>
  <si>
    <t xml:space="preserve">Входящая посылка внесена?</t>
  </si>
  <si>
    <t xml:space="preserve">Дата таможни</t>
  </si>
  <si>
    <t xml:space="preserve">На кого посылка</t>
  </si>
  <si>
    <t>Тариф</t>
  </si>
  <si>
    <t xml:space="preserve">Адрес доставки</t>
  </si>
  <si>
    <t xml:space="preserve">Дата доставки в ПВЗ</t>
  </si>
  <si>
    <t xml:space="preserve">№ заказа СДЭК</t>
  </si>
  <si>
    <t xml:space="preserve">Габариты и вес СДЭК</t>
  </si>
  <si>
    <t>IN2601904</t>
  </si>
  <si>
    <t xml:space="preserve">Ракетка Wilson Burn 100 LS v5</t>
  </si>
  <si>
    <t>TE</t>
  </si>
  <si>
    <t>н/д</t>
  </si>
  <si>
    <t xml:space="preserve">Отправлено в РФ</t>
  </si>
  <si>
    <t>Внесена</t>
  </si>
  <si>
    <t>Сестра</t>
  </si>
  <si>
    <t>Стандарт</t>
  </si>
  <si>
    <t xml:space="preserve">ПВЗ
Недорубова 15</t>
  </si>
  <si>
    <t>MF1544442</t>
  </si>
  <si>
    <t xml:space="preserve">Вес посылки: 2.23 кг
Габариты (Д×Ш×В): 77x33x9 см
Объемный вес: 4.574 кг</t>
  </si>
  <si>
    <t xml:space="preserve">Струны Wilson Synthetic Gut Power</t>
  </si>
  <si>
    <t xml:space="preserve">Мячи Wilson Extra Duty, 3 шт</t>
  </si>
  <si>
    <t xml:space="preserve">Оформлен заказ в магазе</t>
  </si>
  <si>
    <t>Нет</t>
  </si>
  <si>
    <t>Антон</t>
  </si>
  <si>
    <t xml:space="preserve">Виброгасители Wilson</t>
  </si>
  <si>
    <t xml:space="preserve">Напульсник на голову Adidas black</t>
  </si>
  <si>
    <t xml:space="preserve">Напульсник на голову Adidas pink</t>
  </si>
  <si>
    <t xml:space="preserve">Ракетка Wilson Burn 100 ULS v5</t>
  </si>
  <si>
    <t>Алена</t>
  </si>
  <si>
    <t xml:space="preserve">Намотка Wilson Pro Overgrip Comfort, orange</t>
  </si>
  <si>
    <t xml:space="preserve">Напульсник на руку Adidas, black/pink</t>
  </si>
  <si>
    <t xml:space="preserve">Ракетка Head Instinct Team L 2022 </t>
  </si>
  <si>
    <t xml:space="preserve">Рюкзак Head Base 17L Tennis Backpack Black and Yellow</t>
  </si>
  <si>
    <t xml:space="preserve">Намотка Wilson Pro Overgrip Comfort, grey</t>
  </si>
  <si>
    <t>Мама</t>
  </si>
  <si>
    <t xml:space="preserve">Виброгасители Head Djokovic</t>
  </si>
  <si>
    <t xml:space="preserve">Виброгасители Head Zverev</t>
  </si>
  <si>
    <t xml:space="preserve">Ракетка Babolat EVO Drive</t>
  </si>
  <si>
    <t xml:space="preserve">Напульсник на голову Adidas gray</t>
  </si>
  <si>
    <t xml:space="preserve">Напульсник на голову Adidas navy_blue</t>
  </si>
  <si>
    <t xml:space="preserve">Напульсник на руку Adidas white/gray</t>
  </si>
  <si>
    <t>Отец</t>
  </si>
  <si>
    <t>Алексей</t>
  </si>
  <si>
    <t xml:space="preserve">Оплачено в Магазине</t>
  </si>
  <si>
    <t xml:space="preserve">Доставлено в СДЭК</t>
  </si>
  <si>
    <t xml:space="preserve">Принято СДЭК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</si>
</sst>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b/>
      <sz val="11.000000"/>
      <color theme="1"/>
      <name val="Calibri"/>
      <scheme val="minor"/>
    </font>
    <font>
      <sz val="11.000000"/>
      <color rgb="FFC00000"/>
      <name val="Calibri"/>
      <scheme val="minor"/>
    </font>
    <font>
      <b/>
      <sz val="11.000000"/>
      <color rgb="FF00B050"/>
      <name val="Calibri"/>
      <scheme val="minor"/>
    </font>
    <font>
      <b/>
      <sz val="11.000000"/>
      <color rgb="FFC00000"/>
      <name val="Calibri"/>
      <scheme val="minor"/>
    </font>
    <font>
      <b/>
      <sz val="11.000000"/>
      <color indexed="2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 tint="-0.099978637043366805"/>
        <bgColor theme="2" tint="-0.099978637043366805"/>
      </patternFill>
    </fill>
    <fill>
      <patternFill patternType="solid">
        <fgColor indexed="2"/>
        <bgColor indexed="2"/>
      </patternFill>
    </fill>
    <fill>
      <patternFill patternType="solid">
        <fgColor rgb="FFFA7D7D"/>
        <bgColor rgb="FFFA7D7D"/>
      </patternFill>
    </fill>
    <fill>
      <patternFill patternType="solid">
        <fgColor rgb="FF92D050"/>
        <bgColor rgb="FF92D050"/>
      </patternFill>
    </fill>
  </fills>
  <borders count="1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dotted">
        <color auto="1"/>
      </left>
      <right style="dotted">
        <color auto="1"/>
      </right>
      <top style="thin">
        <color theme="1"/>
      </top>
      <bottom style="thin">
        <color theme="1"/>
      </bottom>
      <diagonal style="none"/>
    </border>
    <border>
      <left style="none"/>
      <right style="dotted">
        <color auto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none"/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none"/>
      <bottom style="none"/>
      <diagonal style="none"/>
    </border>
    <border>
      <left style="none"/>
      <right style="thin">
        <color theme="1"/>
      </right>
      <top style="none"/>
      <bottom style="none"/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95">
    <xf fontId="0" fillId="0" borderId="0" numFmtId="0" xfId="0"/>
    <xf fontId="0" fillId="0" borderId="0" numFmtId="0" xfId="0"/>
    <xf fontId="0" fillId="0" borderId="1" numFmtId="0" xfId="0" applyBorder="1"/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textRotation="90" vertical="center"/>
    </xf>
    <xf fontId="1" fillId="2" borderId="4" numFmtId="0" xfId="0" applyFont="1" applyFill="1" applyBorder="1" applyAlignment="1">
      <alignment horizontal="center" textRotation="90" vertical="center"/>
    </xf>
    <xf fontId="1" fillId="3" borderId="5" numFmtId="0" xfId="0" applyFont="1" applyFill="1" applyBorder="1" applyAlignment="1">
      <alignment horizontal="center" textRotation="90" vertical="center"/>
    </xf>
    <xf fontId="1" fillId="4" borderId="4" numFmtId="0" xfId="0" applyFont="1" applyFill="1" applyBorder="1" applyAlignment="1">
      <alignment horizontal="center" textRotation="90" vertical="center"/>
    </xf>
    <xf fontId="1" fillId="0" borderId="3" numFmtId="0" xfId="0" applyFont="1" applyBorder="1" applyAlignment="1">
      <alignment horizontal="center" vertical="center" wrapText="1"/>
    </xf>
    <xf fontId="1" fillId="5" borderId="4" numFmtId="0" xfId="0" applyFont="1" applyFill="1" applyBorder="1" applyAlignment="1">
      <alignment horizontal="center" vertical="center" wrapText="1"/>
    </xf>
    <xf fontId="1" fillId="5" borderId="5" numFmtId="0" xfId="0" applyFont="1" applyFill="1" applyBorder="1" applyAlignment="1">
      <alignment horizontal="center" vertical="center" wrapText="1"/>
    </xf>
    <xf fontId="1" fillId="5" borderId="6" numFmtId="0" xfId="0" applyFont="1" applyFill="1" applyBorder="1" applyAlignment="1">
      <alignment horizontal="center" vertical="center" wrapText="1"/>
    </xf>
    <xf fontId="0" fillId="0" borderId="7" numFmtId="0" xfId="0" applyBorder="1" applyAlignment="1">
      <alignment horizontal="center" vertical="center"/>
    </xf>
    <xf fontId="0" fillId="0" borderId="8" numFmtId="0" xfId="0" applyBorder="1" applyAlignment="1">
      <alignment horizontal="center" vertical="center"/>
    </xf>
    <xf fontId="0" fillId="0" borderId="8" numFmtId="0" xfId="0" applyBorder="1"/>
    <xf fontId="0" fillId="0" borderId="8" numFmtId="0" xfId="0" applyBorder="1" applyAlignment="1">
      <alignment horizontal="center"/>
    </xf>
    <xf fontId="0" fillId="0" borderId="8" numFmtId="4" xfId="0" applyNumberFormat="1" applyBorder="1" applyAlignment="1">
      <alignment horizontal="center"/>
    </xf>
    <xf fontId="0" fillId="0" borderId="8" numFmtId="9" xfId="0" applyNumberFormat="1" applyBorder="1" applyAlignment="1">
      <alignment horizontal="center"/>
    </xf>
    <xf fontId="2" fillId="2" borderId="8" numFmtId="4" xfId="0" applyNumberFormat="1" applyFont="1" applyFill="1" applyBorder="1" applyAlignment="1">
      <alignment horizontal="center"/>
    </xf>
    <xf fontId="2" fillId="3" borderId="8" numFmtId="14" xfId="0" applyNumberFormat="1" applyFont="1" applyFill="1" applyBorder="1" applyAlignment="1">
      <alignment vertical="center"/>
    </xf>
    <xf fontId="2" fillId="4" borderId="8" numFmtId="10" xfId="0" applyNumberFormat="1" applyFont="1" applyFill="1" applyBorder="1" applyAlignment="1">
      <alignment horizontal="center"/>
    </xf>
    <xf fontId="0" fillId="0" borderId="8" numFmtId="14" xfId="0" applyNumberFormat="1" applyBorder="1" applyAlignment="1">
      <alignment horizontal="center"/>
    </xf>
    <xf fontId="0" fillId="0" borderId="8" numFmtId="3" xfId="0" applyNumberFormat="1" applyBorder="1" applyAlignment="1">
      <alignment horizontal="center"/>
    </xf>
    <xf fontId="3" fillId="2" borderId="8" numFmtId="0" xfId="0" applyFont="1" applyFill="1" applyBorder="1" applyAlignment="1">
      <alignment horizontal="center" vertical="center"/>
    </xf>
    <xf fontId="0" fillId="0" borderId="8" numFmtId="160" xfId="0" applyNumberFormat="1" applyBorder="1"/>
    <xf fontId="0" fillId="0" borderId="9" numFmtId="0" xfId="0" applyBorder="1" applyAlignment="1">
      <alignment horizontal="center" vertical="center" wrapText="1"/>
    </xf>
    <xf fontId="0" fillId="0" borderId="9" numFmtId="160" xfId="0" applyNumberFormat="1" applyBorder="1" applyAlignment="1">
      <alignment horizontal="center" vertical="center" wrapText="1"/>
    </xf>
    <xf fontId="0" fillId="0" borderId="10" numFmtId="0" xfId="0" applyBorder="1" applyAlignment="1">
      <alignment horizontal="center" vertical="center"/>
    </xf>
    <xf fontId="0" fillId="0" borderId="0" numFmtId="0" xfId="0" applyAlignment="1">
      <alignment horizontal="center" vertical="center"/>
    </xf>
    <xf fontId="0" fillId="0" borderId="0" numFmtId="0" xfId="0" applyAlignment="1">
      <alignment horizontal="center"/>
    </xf>
    <xf fontId="0" fillId="0" borderId="0" numFmtId="4" xfId="0" applyNumberFormat="1" applyAlignment="1">
      <alignment horizontal="center"/>
    </xf>
    <xf fontId="0" fillId="0" borderId="0" numFmtId="9" xfId="0" applyNumberFormat="1" applyAlignment="1">
      <alignment horizontal="center"/>
    </xf>
    <xf fontId="2" fillId="2" borderId="0" numFmtId="4" xfId="0" applyNumberFormat="1" applyFont="1" applyFill="1" applyAlignment="1">
      <alignment horizontal="center"/>
    </xf>
    <xf fontId="2" fillId="3" borderId="0" numFmtId="14" xfId="0" applyNumberFormat="1" applyFont="1" applyFill="1" applyAlignment="1">
      <alignment vertical="center"/>
    </xf>
    <xf fontId="2" fillId="4" borderId="0" numFmtId="10" xfId="0" applyNumberFormat="1" applyFont="1" applyFill="1" applyAlignment="1">
      <alignment horizontal="center"/>
    </xf>
    <xf fontId="0" fillId="0" borderId="0" numFmtId="14" xfId="0" applyNumberFormat="1" applyAlignment="1">
      <alignment horizontal="center"/>
    </xf>
    <xf fontId="0" fillId="0" borderId="0" numFmtId="3" xfId="0" applyNumberFormat="1" applyAlignment="1">
      <alignment horizontal="center"/>
    </xf>
    <xf fontId="3" fillId="2" borderId="0" numFmtId="0" xfId="0" applyFont="1" applyFill="1" applyAlignment="1">
      <alignment horizontal="center" vertical="center"/>
    </xf>
    <xf fontId="0" fillId="0" borderId="11" numFmtId="0" xfId="0" applyBorder="1" applyAlignment="1">
      <alignment horizontal="center" vertical="center"/>
    </xf>
    <xf fontId="0" fillId="0" borderId="11" numFmtId="0" xfId="0" applyBorder="1" applyAlignment="1">
      <alignment horizontal="center" vertical="center" wrapText="1"/>
    </xf>
    <xf fontId="0" fillId="0" borderId="12" numFmtId="0" xfId="0" applyBorder="1" applyAlignment="1">
      <alignment horizontal="center" vertical="center"/>
    </xf>
    <xf fontId="0" fillId="0" borderId="1" numFmtId="0" xfId="0" applyBorder="1" applyAlignment="1">
      <alignment horizontal="center" vertical="center"/>
    </xf>
    <xf fontId="1" fillId="0" borderId="13" numFmtId="4" xfId="0" applyNumberFormat="1" applyFont="1" applyBorder="1" applyAlignment="1">
      <alignment horizontal="center"/>
    </xf>
    <xf fontId="0" fillId="0" borderId="1" numFmtId="4" xfId="0" applyNumberFormat="1" applyBorder="1" applyAlignment="1">
      <alignment horizontal="center"/>
    </xf>
    <xf fontId="1" fillId="0" borderId="1" numFmtId="9" xfId="0" applyNumberFormat="1" applyFont="1" applyBorder="1" applyAlignment="1">
      <alignment horizontal="center"/>
    </xf>
    <xf fontId="4" fillId="2" borderId="13" numFmtId="4" xfId="0" applyNumberFormat="1" applyFont="1" applyFill="1" applyBorder="1" applyAlignment="1">
      <alignment horizontal="center"/>
    </xf>
    <xf fontId="4" fillId="3" borderId="1" numFmtId="4" xfId="0" applyNumberFormat="1" applyFont="1" applyFill="1" applyBorder="1" applyAlignment="1">
      <alignment horizontal="center"/>
    </xf>
    <xf fontId="4" fillId="4" borderId="13" numFmtId="10" xfId="0" applyNumberFormat="1" applyFont="1" applyFill="1" applyBorder="1" applyAlignment="1">
      <alignment horizontal="center"/>
    </xf>
    <xf fontId="3" fillId="2" borderId="1" numFmtId="0" xfId="0" applyFont="1" applyFill="1" applyBorder="1" applyAlignment="1">
      <alignment horizontal="center" vertical="center"/>
    </xf>
    <xf fontId="0" fillId="0" borderId="14" numFmtId="0" xfId="0" applyBorder="1" applyAlignment="1">
      <alignment horizontal="center" vertical="center"/>
    </xf>
    <xf fontId="0" fillId="0" borderId="14" numFmtId="0" xfId="0" applyBorder="1" applyAlignment="1">
      <alignment horizontal="center" vertical="center" wrapText="1"/>
    </xf>
    <xf fontId="0" fillId="6" borderId="0" numFmtId="0" xfId="0" applyFill="1" applyAlignment="1">
      <alignment horizontal="center" vertical="center"/>
    </xf>
    <xf fontId="2" fillId="3" borderId="0" numFmtId="160" xfId="0" applyNumberFormat="1" applyFont="1" applyFill="1" applyAlignment="1">
      <alignment vertical="center"/>
    </xf>
    <xf fontId="0" fillId="0" borderId="0" numFmtId="160" xfId="0" applyNumberFormat="1" applyAlignment="1">
      <alignment horizontal="center"/>
    </xf>
    <xf fontId="5" fillId="7" borderId="0" numFmtId="0" xfId="0" applyFont="1" applyFill="1" applyAlignment="1">
      <alignment horizontal="center" vertical="center"/>
    </xf>
    <xf fontId="0" fillId="6" borderId="0" numFmtId="0" xfId="0" applyFill="1" applyAlignment="1">
      <alignment horizontal="center" vertical="center" wrapText="1"/>
    </xf>
    <xf fontId="0" fillId="6" borderId="15" numFmtId="0" xfId="0" applyFill="1" applyBorder="1" applyAlignment="1">
      <alignment horizontal="center" vertical="center" wrapText="1"/>
    </xf>
    <xf fontId="0" fillId="6" borderId="0" numFmtId="0" xfId="0" applyFill="1">
      <protection hidden="0" locked="1"/>
    </xf>
    <xf fontId="0" fillId="0" borderId="0" numFmtId="0" xfId="0" applyAlignment="1">
      <alignment horizontal="center" vertical="center" wrapText="1"/>
    </xf>
    <xf fontId="0" fillId="6" borderId="16" numFmtId="0" xfId="0" applyFill="1" applyBorder="1" applyAlignment="1">
      <alignment horizontal="center" vertical="center" wrapText="1"/>
    </xf>
    <xf fontId="0" fillId="0" borderId="0" numFmtId="0" xfId="0">
      <protection hidden="0" locked="1"/>
    </xf>
    <xf fontId="2" fillId="4" borderId="1" numFmtId="10" xfId="0" applyNumberFormat="1" applyFont="1" applyFill="1" applyBorder="1" applyAlignment="1">
      <alignment horizontal="center"/>
    </xf>
    <xf fontId="0" fillId="6" borderId="1" numFmtId="0" xfId="0" applyFill="1" applyBorder="1" applyAlignment="1">
      <alignment horizontal="center" vertical="center"/>
    </xf>
    <xf fontId="0" fillId="0" borderId="14" numFmtId="0" xfId="0" applyBorder="1"/>
    <xf fontId="0" fillId="0" borderId="17" numFmtId="4" xfId="0" applyNumberFormat="1" applyBorder="1" applyAlignment="1">
      <alignment horizontal="center"/>
    </xf>
    <xf fontId="1" fillId="0" borderId="17" numFmtId="9" xfId="0" applyNumberFormat="1" applyFont="1" applyBorder="1" applyAlignment="1">
      <alignment horizontal="center"/>
    </xf>
    <xf fontId="1" fillId="6" borderId="13" numFmtId="4" xfId="0" applyNumberFormat="1" applyFont="1" applyFill="1" applyBorder="1" applyAlignment="1">
      <alignment horizontal="center"/>
    </xf>
    <xf fontId="4" fillId="3" borderId="17" numFmtId="4" xfId="0" applyNumberFormat="1" applyFont="1" applyFill="1" applyBorder="1" applyAlignment="1">
      <alignment horizontal="center"/>
    </xf>
    <xf fontId="0" fillId="0" borderId="12" numFmtId="4" xfId="0" applyNumberFormat="1" applyBorder="1" applyAlignment="1">
      <alignment horizontal="center"/>
    </xf>
    <xf fontId="5" fillId="7" borderId="1" numFmtId="0" xfId="0" applyFont="1" applyFill="1" applyBorder="1" applyAlignment="1">
      <alignment horizontal="center" vertical="center"/>
    </xf>
    <xf fontId="0" fillId="6" borderId="17" numFmtId="0" xfId="0" applyFill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2" borderId="3" numFmtId="0" xfId="0" applyFont="1" applyFill="1" applyBorder="1" applyAlignment="1">
      <alignment horizontal="center" textRotation="90" vertical="center"/>
    </xf>
    <xf fontId="1" fillId="4" borderId="6" numFmtId="0" xfId="0" applyFont="1" applyFill="1" applyBorder="1" applyAlignment="1">
      <alignment horizontal="center" textRotation="90" vertical="center"/>
    </xf>
    <xf fontId="0" fillId="0" borderId="7" numFmtId="0" xfId="0" applyBorder="1"/>
    <xf fontId="2" fillId="4" borderId="9" numFmtId="10" xfId="0" applyNumberFormat="1" applyFont="1" applyFill="1" applyBorder="1" applyAlignment="1">
      <alignment horizontal="center"/>
    </xf>
    <xf fontId="0" fillId="0" borderId="10" numFmtId="0" xfId="0" applyBorder="1"/>
    <xf fontId="2" fillId="4" borderId="11" numFmtId="10" xfId="0" applyNumberFormat="1" applyFont="1" applyFill="1" applyBorder="1" applyAlignment="1">
      <alignment horizontal="center"/>
    </xf>
    <xf fontId="0" fillId="0" borderId="12" numFmtId="0" xfId="0" applyBorder="1"/>
    <xf fontId="1" fillId="0" borderId="1" numFmtId="4" xfId="0" applyNumberFormat="1" applyFont="1" applyBorder="1" applyAlignment="1">
      <alignment horizontal="center"/>
    </xf>
    <xf fontId="0" fillId="8" borderId="0" numFmtId="0" xfId="0" applyFill="1"/>
    <xf fontId="1" fillId="0" borderId="14" numFmtId="9" xfId="0" applyNumberFormat="1" applyFont="1" applyBorder="1" applyAlignment="1">
      <alignment horizontal="center"/>
    </xf>
    <xf fontId="0" fillId="0" borderId="7" numFmtId="0" xfId="0" applyBorder="1"/>
    <xf fontId="0" fillId="0" borderId="10" numFmtId="0" xfId="0" applyBorder="1"/>
    <xf fontId="0" fillId="0" borderId="10" numFmtId="0" xfId="0" applyBorder="1">
      <protection hidden="0" locked="1"/>
    </xf>
    <xf fontId="0" fillId="0" borderId="10" numFmtId="0" xfId="0" applyBorder="1">
      <protection hidden="0" locked="1"/>
    </xf>
    <xf fontId="2" fillId="2" borderId="1" numFmtId="4" xfId="0" applyNumberFormat="1" applyFont="1" applyFill="1" applyBorder="1" applyAlignment="1">
      <alignment horizontal="center"/>
    </xf>
    <xf fontId="2" fillId="4" borderId="14" numFmtId="10" xfId="0" applyNumberFormat="1" applyFont="1" applyFill="1" applyBorder="1" applyAlignment="1">
      <alignment horizontal="center"/>
    </xf>
    <xf fontId="0" fillId="0" borderId="0" numFmtId="10" xfId="0" applyNumberFormat="1"/>
    <xf fontId="0" fillId="0" borderId="0" numFmtId="0" xfId="0"/>
    <xf fontId="0" fillId="0" borderId="11" numFmtId="0" xfId="0" applyBorder="1">
      <protection hidden="0" locked="1"/>
    </xf>
    <xf fontId="0" fillId="7" borderId="0" numFmtId="0" xfId="0" applyFill="1"/>
    <xf fontId="0" fillId="0" borderId="0" numFmtId="0" xfId="0" applyAlignment="1">
      <alignment wrapText="1"/>
    </xf>
    <xf fontId="0" fillId="0" borderId="0" numFmtId="14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J1" zoomScale="100" workbookViewId="0">
      <selection activeCell="H23" activeCellId="0" sqref="H23"/>
    </sheetView>
  </sheetViews>
  <sheetFormatPr defaultRowHeight="14.25"/>
  <cols>
    <col customWidth="1" min="1" max="1" width="3.42578125"/>
    <col customWidth="1" min="2" max="2" width="13"/>
    <col customWidth="1" min="3" max="3" width="15.85546875"/>
    <col customWidth="1" min="4" max="4" width="36.28515625"/>
    <col bestFit="1" min="13" max="13" width="9.85546875"/>
    <col bestFit="1" min="16" max="16" width="11.28125"/>
    <col bestFit="1" min="17" max="17" width="9.85546875"/>
    <col customWidth="1" min="19" max="19" width="24.85546875"/>
    <col customWidth="1" min="20" max="20" width="15.28515625"/>
    <col customWidth="1" min="21" max="21" width="10.140625"/>
    <col customWidth="1" min="22" max="22" width="10.42578125"/>
    <col customWidth="1" min="23" max="23" width="12"/>
    <col customWidth="1" min="24" max="25" width="12.7109375"/>
    <col customWidth="1" min="26" max="26" width="13"/>
    <col customWidth="1" min="27" max="27" width="19"/>
  </cols>
  <sheetData>
    <row r="1">
      <c r="Q1" s="1"/>
      <c r="R1" s="1"/>
      <c r="S1" s="1"/>
      <c r="T1" s="1"/>
      <c r="U1" s="1"/>
      <c r="V1" s="1"/>
      <c r="W1" s="1"/>
      <c r="X1" s="1"/>
      <c r="Y1"/>
      <c r="Z1" s="1"/>
      <c r="AA1" s="1"/>
    </row>
    <row r="2">
      <c r="Q2" s="1"/>
      <c r="R2" s="1"/>
      <c r="S2" s="1"/>
      <c r="T2" s="1"/>
      <c r="U2" s="1"/>
      <c r="V2" s="1"/>
      <c r="W2" s="1"/>
      <c r="X2" s="1"/>
      <c r="Y2"/>
      <c r="Z2" s="2"/>
      <c r="AA2" s="2"/>
    </row>
    <row r="3" ht="87.75" customHeight="1">
      <c r="A3" s="1"/>
      <c r="B3" s="3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10</v>
      </c>
      <c r="M3" s="7" t="s">
        <v>11</v>
      </c>
      <c r="N3" s="5" t="s">
        <v>12</v>
      </c>
      <c r="O3" s="5" t="s">
        <v>13</v>
      </c>
      <c r="P3" s="8" t="s">
        <v>14</v>
      </c>
      <c r="Q3" s="5" t="s">
        <v>15</v>
      </c>
      <c r="R3" s="5" t="s">
        <v>16</v>
      </c>
      <c r="S3" s="4" t="s">
        <v>17</v>
      </c>
      <c r="T3" s="9" t="s">
        <v>18</v>
      </c>
      <c r="U3" s="10" t="s">
        <v>19</v>
      </c>
      <c r="V3" s="11" t="s">
        <v>20</v>
      </c>
      <c r="W3" s="11" t="s">
        <v>21</v>
      </c>
      <c r="X3" s="12" t="s">
        <v>22</v>
      </c>
      <c r="Y3" s="12" t="s">
        <v>23</v>
      </c>
      <c r="Z3" s="12" t="s">
        <v>24</v>
      </c>
      <c r="AA3" s="12" t="s">
        <v>25</v>
      </c>
    </row>
    <row r="4" ht="71.25">
      <c r="B4" s="13">
        <v>1</v>
      </c>
      <c r="C4" s="14" t="s">
        <v>26</v>
      </c>
      <c r="D4" s="15" t="s">
        <v>27</v>
      </c>
      <c r="E4" s="16" t="s">
        <v>28</v>
      </c>
      <c r="F4" s="17">
        <v>89</v>
      </c>
      <c r="G4" s="17">
        <v>84.390000000000001</v>
      </c>
      <c r="H4" s="17">
        <f t="shared" ref="H4:H12" si="0">F4*G4</f>
        <v>7510.71</v>
      </c>
      <c r="I4" s="18">
        <f t="shared" ref="I4:I12" si="1">H4/$H$13</f>
        <v>0.4159850432344005</v>
      </c>
      <c r="J4" s="17">
        <f t="shared" ref="J4:J12" si="2">I4*$J$13</f>
        <v>2672.8536573965876</v>
      </c>
      <c r="K4" s="17">
        <f t="shared" ref="K4:K12" si="3">I4*$K$13</f>
        <v>249.59102594064029</v>
      </c>
      <c r="L4" s="19">
        <f t="shared" ref="L4:L12" si="4">H4+J4+K4</f>
        <v>10433.154683337229</v>
      </c>
      <c r="M4" s="20">
        <v>45906</v>
      </c>
      <c r="N4" s="17">
        <v>13000</v>
      </c>
      <c r="O4" s="17">
        <f t="shared" ref="O4:O13" si="5">N4-L4</f>
        <v>2566.8453166627714</v>
      </c>
      <c r="P4" s="21">
        <f t="shared" ref="P4:P12" si="6">O4/N4</f>
        <v>0.19744963974329011</v>
      </c>
      <c r="Q4" s="22" t="s">
        <v>29</v>
      </c>
      <c r="R4" s="23" t="e">
        <f t="shared" ref="R4:R12" si="7">Q4-M4</f>
        <v>#VALUE!</v>
      </c>
      <c r="S4" s="15" t="s">
        <v>30</v>
      </c>
      <c r="T4" s="24" t="s">
        <v>31</v>
      </c>
      <c r="U4" s="25">
        <v>45921</v>
      </c>
      <c r="V4" s="14" t="s">
        <v>32</v>
      </c>
      <c r="W4" s="14" t="s">
        <v>33</v>
      </c>
      <c r="X4" s="26" t="s">
        <v>34</v>
      </c>
      <c r="Y4" s="27">
        <v>45929</v>
      </c>
      <c r="Z4" s="26" t="s">
        <v>35</v>
      </c>
      <c r="AA4" s="26" t="s">
        <v>36</v>
      </c>
    </row>
    <row r="5">
      <c r="B5" s="28"/>
      <c r="C5" s="29"/>
      <c r="D5" t="s">
        <v>27</v>
      </c>
      <c r="E5" s="30" t="s">
        <v>28</v>
      </c>
      <c r="F5" s="31">
        <v>89</v>
      </c>
      <c r="G5" s="31">
        <v>84.390000000000001</v>
      </c>
      <c r="H5" s="31">
        <f t="shared" si="0"/>
        <v>7510.71</v>
      </c>
      <c r="I5" s="32">
        <f t="shared" si="1"/>
        <v>0.4159850432344005</v>
      </c>
      <c r="J5" s="31">
        <f t="shared" si="2"/>
        <v>2672.8536573965876</v>
      </c>
      <c r="K5" s="31">
        <f t="shared" si="3"/>
        <v>249.59102594064029</v>
      </c>
      <c r="L5" s="33">
        <f t="shared" si="4"/>
        <v>10433.154683337229</v>
      </c>
      <c r="M5" s="34">
        <v>45906</v>
      </c>
      <c r="N5" s="31">
        <v>13000</v>
      </c>
      <c r="O5" s="31">
        <f t="shared" si="5"/>
        <v>2566.8453166627714</v>
      </c>
      <c r="P5" s="35">
        <f t="shared" si="6"/>
        <v>0.19744963974329011</v>
      </c>
      <c r="Q5" s="36" t="s">
        <v>29</v>
      </c>
      <c r="R5" s="37" t="e">
        <f t="shared" si="7"/>
        <v>#VALUE!</v>
      </c>
      <c r="S5" s="15" t="s">
        <v>30</v>
      </c>
      <c r="T5" s="38"/>
      <c r="U5" s="25">
        <v>45921</v>
      </c>
      <c r="V5" s="29"/>
      <c r="W5" s="29"/>
      <c r="X5" s="39"/>
      <c r="Y5" s="40"/>
      <c r="Z5" s="40"/>
      <c r="AA5" s="40"/>
    </row>
    <row r="6">
      <c r="B6" s="28"/>
      <c r="C6" s="29"/>
      <c r="D6" t="s">
        <v>37</v>
      </c>
      <c r="E6" s="30" t="s">
        <v>28</v>
      </c>
      <c r="F6" s="31">
        <v>5.5</v>
      </c>
      <c r="G6" s="31">
        <v>84.390000000000001</v>
      </c>
      <c r="H6" s="31">
        <f t="shared" si="0"/>
        <v>464.14499999999998</v>
      </c>
      <c r="I6" s="32">
        <f t="shared" si="1"/>
        <v>0.025706940874035984</v>
      </c>
      <c r="J6" s="31">
        <f t="shared" si="2"/>
        <v>165.17634961439583</v>
      </c>
      <c r="K6" s="31">
        <f t="shared" si="3"/>
        <v>15.42416452442159</v>
      </c>
      <c r="L6" s="33">
        <f t="shared" si="4"/>
        <v>644.74551413881738</v>
      </c>
      <c r="M6" s="34">
        <v>45906</v>
      </c>
      <c r="N6" s="31">
        <v>1000</v>
      </c>
      <c r="O6" s="31">
        <f t="shared" si="5"/>
        <v>355.25448586118262</v>
      </c>
      <c r="P6" s="35">
        <f t="shared" si="6"/>
        <v>0.35525448586118263</v>
      </c>
      <c r="Q6" s="36" t="s">
        <v>29</v>
      </c>
      <c r="R6" s="37" t="e">
        <f t="shared" si="7"/>
        <v>#VALUE!</v>
      </c>
      <c r="S6" s="15" t="s">
        <v>30</v>
      </c>
      <c r="T6" s="38"/>
      <c r="U6" s="25">
        <v>45921</v>
      </c>
      <c r="V6" s="29"/>
      <c r="W6" s="29"/>
      <c r="X6" s="39"/>
      <c r="Y6" s="40"/>
      <c r="Z6" s="40"/>
      <c r="AA6" s="40"/>
    </row>
    <row r="7">
      <c r="B7" s="28"/>
      <c r="C7" s="29"/>
      <c r="D7" t="s">
        <v>37</v>
      </c>
      <c r="E7" s="30" t="s">
        <v>28</v>
      </c>
      <c r="F7" s="31">
        <v>5.5</v>
      </c>
      <c r="G7" s="31">
        <v>84.390000000000001</v>
      </c>
      <c r="H7" s="31">
        <f t="shared" si="0"/>
        <v>464.14499999999998</v>
      </c>
      <c r="I7" s="32">
        <f t="shared" si="1"/>
        <v>0.025706940874035984</v>
      </c>
      <c r="J7" s="31">
        <f t="shared" si="2"/>
        <v>165.17634961439583</v>
      </c>
      <c r="K7" s="31">
        <f t="shared" si="3"/>
        <v>15.42416452442159</v>
      </c>
      <c r="L7" s="33">
        <f t="shared" si="4"/>
        <v>644.74551413881738</v>
      </c>
      <c r="M7" s="34">
        <v>45906</v>
      </c>
      <c r="N7" s="31">
        <v>1000</v>
      </c>
      <c r="O7" s="31">
        <f t="shared" si="5"/>
        <v>355.25448586118262</v>
      </c>
      <c r="P7" s="35">
        <f t="shared" si="6"/>
        <v>0.35525448586118263</v>
      </c>
      <c r="Q7" s="36" t="s">
        <v>29</v>
      </c>
      <c r="R7" s="37" t="e">
        <f t="shared" si="7"/>
        <v>#VALUE!</v>
      </c>
      <c r="S7" s="15" t="s">
        <v>30</v>
      </c>
      <c r="T7" s="38"/>
      <c r="U7" s="25">
        <v>45921</v>
      </c>
      <c r="V7" s="29"/>
      <c r="W7" s="29"/>
      <c r="X7" s="39"/>
      <c r="Y7" s="40"/>
      <c r="Z7" s="40"/>
      <c r="AA7" s="40"/>
    </row>
    <row r="8">
      <c r="B8" s="28"/>
      <c r="C8" s="29"/>
      <c r="D8" t="s">
        <v>38</v>
      </c>
      <c r="E8" s="30" t="s">
        <v>28</v>
      </c>
      <c r="F8" s="31">
        <v>4.9900000000000002</v>
      </c>
      <c r="G8" s="31">
        <v>84.390000000000001</v>
      </c>
      <c r="H8" s="31">
        <f t="shared" si="0"/>
        <v>421.10610000000003</v>
      </c>
      <c r="I8" s="32">
        <f t="shared" si="1"/>
        <v>0.023323206356625378</v>
      </c>
      <c r="J8" s="31">
        <f t="shared" si="2"/>
        <v>149.85999719560644</v>
      </c>
      <c r="K8" s="31">
        <f t="shared" si="3"/>
        <v>13.993923813975227</v>
      </c>
      <c r="L8" s="33">
        <f t="shared" si="4"/>
        <v>584.96002100958174</v>
      </c>
      <c r="M8" s="34">
        <v>45906</v>
      </c>
      <c r="N8" s="31">
        <v>750</v>
      </c>
      <c r="O8" s="31">
        <f t="shared" si="5"/>
        <v>165.03997899041826</v>
      </c>
      <c r="P8" s="35">
        <f t="shared" si="6"/>
        <v>0.2200533053205577</v>
      </c>
      <c r="Q8" s="36" t="s">
        <v>29</v>
      </c>
      <c r="R8" s="37" t="e">
        <f t="shared" si="7"/>
        <v>#VALUE!</v>
      </c>
      <c r="S8" s="15" t="s">
        <v>30</v>
      </c>
      <c r="T8" s="38"/>
      <c r="U8" s="25">
        <v>45921</v>
      </c>
      <c r="V8" s="29"/>
      <c r="W8" s="29"/>
      <c r="X8" s="39"/>
      <c r="Y8" s="40"/>
      <c r="Z8" s="40"/>
      <c r="AA8" s="40"/>
    </row>
    <row r="9">
      <c r="B9" s="28"/>
      <c r="C9" s="29"/>
      <c r="D9" t="s">
        <v>38</v>
      </c>
      <c r="E9" s="30" t="s">
        <v>28</v>
      </c>
      <c r="F9" s="31">
        <v>4.9900000000000002</v>
      </c>
      <c r="G9" s="31">
        <v>84.390000000000001</v>
      </c>
      <c r="H9" s="31">
        <f t="shared" si="0"/>
        <v>421.10610000000003</v>
      </c>
      <c r="I9" s="32">
        <f t="shared" si="1"/>
        <v>0.023323206356625378</v>
      </c>
      <c r="J9" s="31">
        <f t="shared" si="2"/>
        <v>149.85999719560644</v>
      </c>
      <c r="K9" s="31">
        <f t="shared" si="3"/>
        <v>13.993923813975227</v>
      </c>
      <c r="L9" s="33">
        <f t="shared" si="4"/>
        <v>584.96002100958174</v>
      </c>
      <c r="M9" s="34">
        <v>45906</v>
      </c>
      <c r="N9" s="31">
        <v>750</v>
      </c>
      <c r="O9" s="31">
        <f t="shared" si="5"/>
        <v>165.03997899041826</v>
      </c>
      <c r="P9" s="35">
        <f t="shared" si="6"/>
        <v>0.2200533053205577</v>
      </c>
      <c r="Q9" s="36" t="s">
        <v>29</v>
      </c>
      <c r="R9" s="37" t="e">
        <f t="shared" si="7"/>
        <v>#VALUE!</v>
      </c>
      <c r="S9" s="15" t="s">
        <v>30</v>
      </c>
      <c r="T9" s="38"/>
      <c r="U9" s="25">
        <v>45921</v>
      </c>
      <c r="V9" s="29"/>
      <c r="W9" s="29"/>
      <c r="X9" s="39"/>
      <c r="Y9" s="40"/>
      <c r="Z9" s="40"/>
      <c r="AA9" s="40"/>
    </row>
    <row r="10">
      <c r="B10" s="28"/>
      <c r="C10" s="29"/>
      <c r="D10" t="s">
        <v>38</v>
      </c>
      <c r="E10" s="30" t="s">
        <v>28</v>
      </c>
      <c r="F10" s="31">
        <v>4.9900000000000002</v>
      </c>
      <c r="G10" s="31">
        <v>84.390000000000001</v>
      </c>
      <c r="H10" s="31">
        <f t="shared" si="0"/>
        <v>421.10610000000003</v>
      </c>
      <c r="I10" s="32">
        <f t="shared" si="1"/>
        <v>0.023323206356625378</v>
      </c>
      <c r="J10" s="31">
        <f t="shared" si="2"/>
        <v>149.85999719560644</v>
      </c>
      <c r="K10" s="31">
        <f t="shared" si="3"/>
        <v>13.993923813975227</v>
      </c>
      <c r="L10" s="33">
        <f t="shared" si="4"/>
        <v>584.96002100958174</v>
      </c>
      <c r="M10" s="34">
        <v>45906</v>
      </c>
      <c r="N10" s="31">
        <v>750</v>
      </c>
      <c r="O10" s="31">
        <f t="shared" si="5"/>
        <v>165.03997899041826</v>
      </c>
      <c r="P10" s="35">
        <f t="shared" si="6"/>
        <v>0.2200533053205577</v>
      </c>
      <c r="Q10" s="36" t="s">
        <v>29</v>
      </c>
      <c r="R10" s="37" t="e">
        <f t="shared" si="7"/>
        <v>#VALUE!</v>
      </c>
      <c r="S10" s="15" t="s">
        <v>30</v>
      </c>
      <c r="T10" s="38"/>
      <c r="U10" s="25">
        <v>45921</v>
      </c>
      <c r="V10" s="29"/>
      <c r="W10" s="29"/>
      <c r="X10" s="39"/>
      <c r="Y10" s="40"/>
      <c r="Z10" s="40"/>
      <c r="AA10" s="40"/>
    </row>
    <row r="11">
      <c r="B11" s="28"/>
      <c r="C11" s="29"/>
      <c r="D11" t="s">
        <v>38</v>
      </c>
      <c r="E11" s="30" t="s">
        <v>28</v>
      </c>
      <c r="F11" s="31">
        <v>4.9900000000000002</v>
      </c>
      <c r="G11" s="31">
        <v>84.390000000000001</v>
      </c>
      <c r="H11" s="31">
        <f t="shared" si="0"/>
        <v>421.10610000000003</v>
      </c>
      <c r="I11" s="32">
        <f t="shared" si="1"/>
        <v>0.023323206356625378</v>
      </c>
      <c r="J11" s="31">
        <f t="shared" si="2"/>
        <v>149.85999719560644</v>
      </c>
      <c r="K11" s="31">
        <f t="shared" si="3"/>
        <v>13.993923813975227</v>
      </c>
      <c r="L11" s="33">
        <f t="shared" si="4"/>
        <v>584.96002100958174</v>
      </c>
      <c r="M11" s="34">
        <v>45906</v>
      </c>
      <c r="N11" s="31">
        <v>750</v>
      </c>
      <c r="O11" s="31">
        <f t="shared" si="5"/>
        <v>165.03997899041826</v>
      </c>
      <c r="P11" s="35">
        <f t="shared" si="6"/>
        <v>0.2200533053205577</v>
      </c>
      <c r="Q11" s="36" t="s">
        <v>29</v>
      </c>
      <c r="R11" s="37" t="e">
        <f t="shared" si="7"/>
        <v>#VALUE!</v>
      </c>
      <c r="S11" s="15" t="s">
        <v>30</v>
      </c>
      <c r="T11" s="38"/>
      <c r="U11" s="25">
        <v>45921</v>
      </c>
      <c r="V11" s="29"/>
      <c r="W11" s="29"/>
      <c r="X11" s="39"/>
      <c r="Y11" s="40"/>
      <c r="Z11" s="40"/>
      <c r="AA11" s="40"/>
    </row>
    <row r="12">
      <c r="B12" s="28"/>
      <c r="C12" s="29"/>
      <c r="D12" t="s">
        <v>38</v>
      </c>
      <c r="E12" s="30" t="s">
        <v>28</v>
      </c>
      <c r="F12" s="31">
        <v>4.9900000000000002</v>
      </c>
      <c r="G12" s="31">
        <v>84.390000000000001</v>
      </c>
      <c r="H12" s="31">
        <f t="shared" si="0"/>
        <v>421.10610000000003</v>
      </c>
      <c r="I12" s="32">
        <f t="shared" si="1"/>
        <v>0.023323206356625378</v>
      </c>
      <c r="J12" s="31">
        <f t="shared" si="2"/>
        <v>149.85999719560644</v>
      </c>
      <c r="K12" s="31">
        <f t="shared" si="3"/>
        <v>13.993923813975227</v>
      </c>
      <c r="L12" s="33">
        <f t="shared" si="4"/>
        <v>584.96002100958174</v>
      </c>
      <c r="M12" s="34">
        <v>45906</v>
      </c>
      <c r="N12" s="31">
        <v>750</v>
      </c>
      <c r="O12" s="31">
        <f t="shared" si="5"/>
        <v>165.03997899041826</v>
      </c>
      <c r="P12" s="35">
        <f t="shared" si="6"/>
        <v>0.2200533053205577</v>
      </c>
      <c r="Q12" s="36" t="s">
        <v>29</v>
      </c>
      <c r="R12" s="37" t="e">
        <f t="shared" si="7"/>
        <v>#VALUE!</v>
      </c>
      <c r="S12" s="15" t="s">
        <v>30</v>
      </c>
      <c r="T12" s="38"/>
      <c r="U12" s="25">
        <v>45921</v>
      </c>
      <c r="V12" s="29"/>
      <c r="W12" s="29"/>
      <c r="X12" s="39"/>
      <c r="Y12" s="40"/>
      <c r="Z12" s="40"/>
      <c r="AA12" s="40"/>
    </row>
    <row r="13">
      <c r="B13" s="41"/>
      <c r="C13" s="42"/>
      <c r="D13" s="2"/>
      <c r="E13" s="2"/>
      <c r="F13" s="43">
        <f>SUM(F4:F12)</f>
        <v>213.95000000000005</v>
      </c>
      <c r="G13" s="44"/>
      <c r="H13" s="43">
        <f>SUM(H4:H12)</f>
        <v>18055.240500000004</v>
      </c>
      <c r="I13" s="45">
        <f>SUM(I4:I12)</f>
        <v>0.99999999999999967</v>
      </c>
      <c r="J13" s="43">
        <v>6425.3599999999997</v>
      </c>
      <c r="K13" s="43">
        <v>600</v>
      </c>
      <c r="L13" s="46">
        <f>SUM(L4:L12)</f>
        <v>25080.600499999997</v>
      </c>
      <c r="M13" s="47"/>
      <c r="N13" s="43">
        <f>SUM(N4:N12)</f>
        <v>31750</v>
      </c>
      <c r="O13" s="43">
        <f t="shared" si="5"/>
        <v>6669.3995000000032</v>
      </c>
      <c r="P13" s="48">
        <f>AVERAGE(P4:P12)</f>
        <v>0.24507497531241493</v>
      </c>
      <c r="Q13" s="44"/>
      <c r="R13" s="44"/>
      <c r="S13" s="2"/>
      <c r="T13" s="49"/>
      <c r="U13" s="2"/>
      <c r="V13" s="42"/>
      <c r="W13" s="42"/>
      <c r="X13" s="50"/>
      <c r="Y13" s="51"/>
      <c r="Z13" s="51"/>
      <c r="AA13" s="51"/>
    </row>
    <row r="14" ht="14.25">
      <c r="B14" s="13">
        <v>2</v>
      </c>
      <c r="C14" s="52" t="s">
        <v>29</v>
      </c>
      <c r="D14" t="s">
        <v>27</v>
      </c>
      <c r="E14" s="30" t="s">
        <v>28</v>
      </c>
      <c r="F14" s="31">
        <v>89</v>
      </c>
      <c r="G14" s="31">
        <v>85.980000000000004</v>
      </c>
      <c r="H14" s="31">
        <f t="shared" ref="H14:H23" si="8">F14*G14</f>
        <v>7652.2200000000003</v>
      </c>
      <c r="I14" s="32">
        <f t="shared" ref="I14:I23" si="9">H14/$H$24</f>
        <v>0.40825688073394489</v>
      </c>
      <c r="J14" s="31">
        <f t="shared" ref="J14:J23" si="10">I14*$J$24</f>
        <v>1224.7706422018348</v>
      </c>
      <c r="K14" s="31">
        <f t="shared" ref="K14:K23" si="11">I14*$K$24</f>
        <v>244.95412844036693</v>
      </c>
      <c r="L14" s="33">
        <f t="shared" ref="L14:L23" si="12">H14+J14+K14</f>
        <v>9121.9447706422034</v>
      </c>
      <c r="M14" s="53">
        <v>45921</v>
      </c>
      <c r="N14" s="31">
        <v>13500</v>
      </c>
      <c r="O14" s="31">
        <f t="shared" ref="O14:O24" si="13">N14-L14</f>
        <v>4378.0552293577966</v>
      </c>
      <c r="P14" s="35">
        <f t="shared" ref="P14:P23" si="14">O14/N14</f>
        <v>0.32430038735983679</v>
      </c>
      <c r="Q14" s="54" t="s">
        <v>29</v>
      </c>
      <c r="R14" s="37" t="e">
        <f t="shared" ref="R14:R23" si="15">Q14-M14</f>
        <v>#VALUE!</v>
      </c>
      <c r="S14" s="1" t="s">
        <v>39</v>
      </c>
      <c r="T14" s="55" t="s">
        <v>40</v>
      </c>
      <c r="V14" s="29" t="s">
        <v>41</v>
      </c>
      <c r="W14" s="29" t="s">
        <v>33</v>
      </c>
      <c r="X14" s="26" t="s">
        <v>34</v>
      </c>
      <c r="Y14" s="56" t="s">
        <v>29</v>
      </c>
      <c r="Z14" s="57" t="s">
        <v>29</v>
      </c>
      <c r="AA14" s="57" t="s">
        <v>29</v>
      </c>
    </row>
    <row r="15" ht="14.25">
      <c r="B15" s="28"/>
      <c r="C15" s="52"/>
      <c r="D15" s="58" t="s">
        <v>27</v>
      </c>
      <c r="E15" s="30" t="s">
        <v>28</v>
      </c>
      <c r="F15" s="31">
        <v>89</v>
      </c>
      <c r="G15" s="31">
        <v>85.980000000000004</v>
      </c>
      <c r="H15" s="31">
        <f t="shared" si="8"/>
        <v>7652.2200000000003</v>
      </c>
      <c r="I15" s="32">
        <f t="shared" si="9"/>
        <v>0.40825688073394489</v>
      </c>
      <c r="J15" s="31">
        <f t="shared" si="10"/>
        <v>1224.7706422018348</v>
      </c>
      <c r="K15" s="31">
        <f t="shared" si="11"/>
        <v>244.95412844036693</v>
      </c>
      <c r="L15" s="33">
        <f t="shared" si="12"/>
        <v>9121.9447706422034</v>
      </c>
      <c r="M15" s="53">
        <v>45921</v>
      </c>
      <c r="N15" s="31">
        <v>13500</v>
      </c>
      <c r="O15" s="31">
        <f t="shared" si="13"/>
        <v>4378.0552293577966</v>
      </c>
      <c r="P15" s="35">
        <f t="shared" si="14"/>
        <v>0.32430038735983679</v>
      </c>
      <c r="Q15" s="54" t="s">
        <v>29</v>
      </c>
      <c r="R15" s="37" t="e">
        <f t="shared" si="15"/>
        <v>#VALUE!</v>
      </c>
      <c r="S15" t="s">
        <v>39</v>
      </c>
      <c r="T15" s="55"/>
      <c r="V15" s="29"/>
      <c r="W15" s="29"/>
      <c r="X15" s="59"/>
      <c r="Y15" s="60"/>
      <c r="Z15" s="60"/>
      <c r="AA15" s="60"/>
    </row>
    <row r="16" ht="14.25">
      <c r="B16" s="28"/>
      <c r="C16" s="52"/>
      <c r="D16" s="61" t="s">
        <v>37</v>
      </c>
      <c r="E16" s="30" t="s">
        <v>28</v>
      </c>
      <c r="F16" s="31">
        <v>5.5</v>
      </c>
      <c r="G16" s="31">
        <v>85.980000000000004</v>
      </c>
      <c r="H16" s="31">
        <f t="shared" si="8"/>
        <v>472.89000000000004</v>
      </c>
      <c r="I16" s="32">
        <f t="shared" si="9"/>
        <v>0.025229357798165136</v>
      </c>
      <c r="J16" s="31">
        <f t="shared" si="10"/>
        <v>75.688073394495405</v>
      </c>
      <c r="K16" s="31">
        <f t="shared" si="11"/>
        <v>15.137614678899082</v>
      </c>
      <c r="L16" s="33">
        <f t="shared" si="12"/>
        <v>563.71568807339463</v>
      </c>
      <c r="M16" s="53">
        <v>45921</v>
      </c>
      <c r="N16" s="31">
        <v>1000</v>
      </c>
      <c r="O16" s="31">
        <f t="shared" si="13"/>
        <v>436.28431192660537</v>
      </c>
      <c r="P16" s="35">
        <f t="shared" si="14"/>
        <v>0.43628431192660538</v>
      </c>
      <c r="Q16" s="54" t="s">
        <v>29</v>
      </c>
      <c r="R16" s="37" t="e">
        <f t="shared" si="15"/>
        <v>#VALUE!</v>
      </c>
      <c r="S16" t="s">
        <v>39</v>
      </c>
      <c r="T16" s="55"/>
      <c r="V16" s="29"/>
      <c r="W16" s="29"/>
      <c r="X16" s="59"/>
      <c r="Y16" s="60"/>
      <c r="Z16" s="60"/>
      <c r="AA16" s="60"/>
    </row>
    <row r="17" ht="14.25">
      <c r="B17" s="28"/>
      <c r="C17" s="52"/>
      <c r="D17" s="61" t="s">
        <v>37</v>
      </c>
      <c r="E17" s="30" t="s">
        <v>28</v>
      </c>
      <c r="F17" s="31">
        <v>5.5</v>
      </c>
      <c r="G17" s="31">
        <v>85.980000000000004</v>
      </c>
      <c r="H17" s="31">
        <f t="shared" si="8"/>
        <v>472.89000000000004</v>
      </c>
      <c r="I17" s="32">
        <f t="shared" si="9"/>
        <v>0.025229357798165136</v>
      </c>
      <c r="J17" s="31">
        <f t="shared" si="10"/>
        <v>75.688073394495405</v>
      </c>
      <c r="K17" s="31">
        <f t="shared" si="11"/>
        <v>15.137614678899082</v>
      </c>
      <c r="L17" s="33">
        <f t="shared" si="12"/>
        <v>563.71568807339463</v>
      </c>
      <c r="M17" s="53">
        <v>45921</v>
      </c>
      <c r="N17" s="31">
        <v>1000</v>
      </c>
      <c r="O17" s="31">
        <f t="shared" si="13"/>
        <v>436.28431192660537</v>
      </c>
      <c r="P17" s="35">
        <f t="shared" si="14"/>
        <v>0.43628431192660538</v>
      </c>
      <c r="Q17" s="54" t="s">
        <v>29</v>
      </c>
      <c r="R17" s="37" t="e">
        <f t="shared" si="15"/>
        <v>#VALUE!</v>
      </c>
      <c r="S17" t="s">
        <v>39</v>
      </c>
      <c r="T17" s="55"/>
      <c r="V17" s="29"/>
      <c r="W17" s="29"/>
      <c r="X17" s="59"/>
      <c r="Y17" s="60"/>
      <c r="Z17" s="60"/>
      <c r="AA17" s="60"/>
    </row>
    <row r="18" ht="14.25">
      <c r="B18" s="28"/>
      <c r="C18" s="52"/>
      <c r="D18" s="61" t="s">
        <v>42</v>
      </c>
      <c r="E18" s="30" t="s">
        <v>28</v>
      </c>
      <c r="F18" s="31">
        <v>5</v>
      </c>
      <c r="G18" s="31">
        <v>85.980000000000004</v>
      </c>
      <c r="H18" s="31">
        <f t="shared" si="8"/>
        <v>429.90000000000003</v>
      </c>
      <c r="I18" s="32">
        <f t="shared" si="9"/>
        <v>0.022935779816513759</v>
      </c>
      <c r="J18" s="31">
        <f t="shared" si="10"/>
        <v>68.807339449541274</v>
      </c>
      <c r="K18" s="31">
        <f t="shared" si="11"/>
        <v>13.761467889908255</v>
      </c>
      <c r="L18" s="33">
        <f t="shared" si="12"/>
        <v>512.46880733944954</v>
      </c>
      <c r="M18" s="53">
        <v>45921</v>
      </c>
      <c r="N18" s="31">
        <v>740</v>
      </c>
      <c r="O18" s="31">
        <f t="shared" si="13"/>
        <v>227.53119266055046</v>
      </c>
      <c r="P18" s="35">
        <f t="shared" si="14"/>
        <v>0.30747458467641953</v>
      </c>
      <c r="Q18" s="54" t="s">
        <v>29</v>
      </c>
      <c r="R18" s="37" t="e">
        <f t="shared" si="15"/>
        <v>#VALUE!</v>
      </c>
      <c r="S18" t="s">
        <v>39</v>
      </c>
      <c r="T18" s="55"/>
      <c r="V18" s="29"/>
      <c r="W18" s="29"/>
      <c r="X18" s="59"/>
      <c r="Y18" s="60"/>
      <c r="Z18" s="60"/>
      <c r="AA18" s="60"/>
    </row>
    <row r="19" ht="14.25">
      <c r="B19" s="28"/>
      <c r="C19" s="52"/>
      <c r="D19" s="61" t="s">
        <v>42</v>
      </c>
      <c r="E19" s="30" t="s">
        <v>28</v>
      </c>
      <c r="F19" s="31">
        <v>5</v>
      </c>
      <c r="G19" s="31">
        <v>85.980000000000004</v>
      </c>
      <c r="H19" s="31">
        <f t="shared" si="8"/>
        <v>429.90000000000003</v>
      </c>
      <c r="I19" s="32">
        <f t="shared" si="9"/>
        <v>0.022935779816513759</v>
      </c>
      <c r="J19" s="31">
        <f t="shared" si="10"/>
        <v>68.807339449541274</v>
      </c>
      <c r="K19" s="31">
        <f t="shared" si="11"/>
        <v>13.761467889908255</v>
      </c>
      <c r="L19" s="33">
        <f t="shared" si="12"/>
        <v>512.46880733944954</v>
      </c>
      <c r="M19" s="53">
        <v>45921</v>
      </c>
      <c r="N19" s="31">
        <v>740</v>
      </c>
      <c r="O19" s="31">
        <f t="shared" si="13"/>
        <v>227.53119266055046</v>
      </c>
      <c r="P19" s="35">
        <f t="shared" si="14"/>
        <v>0.30747458467641953</v>
      </c>
      <c r="Q19" s="54" t="s">
        <v>29</v>
      </c>
      <c r="R19" s="37" t="e">
        <f t="shared" si="15"/>
        <v>#VALUE!</v>
      </c>
      <c r="S19" t="s">
        <v>39</v>
      </c>
      <c r="T19" s="55"/>
      <c r="V19" s="29"/>
      <c r="W19" s="29"/>
      <c r="X19" s="59"/>
      <c r="Y19" s="60"/>
      <c r="Z19" s="60"/>
      <c r="AA19" s="60"/>
    </row>
    <row r="20" ht="14.25">
      <c r="B20" s="28"/>
      <c r="C20" s="52"/>
      <c r="D20" s="61" t="s">
        <v>42</v>
      </c>
      <c r="E20" s="30" t="s">
        <v>28</v>
      </c>
      <c r="F20" s="31">
        <v>5</v>
      </c>
      <c r="G20" s="31">
        <v>85.980000000000004</v>
      </c>
      <c r="H20" s="31">
        <f t="shared" si="8"/>
        <v>429.90000000000003</v>
      </c>
      <c r="I20" s="32">
        <f t="shared" si="9"/>
        <v>0.022935779816513759</v>
      </c>
      <c r="J20" s="31">
        <f t="shared" si="10"/>
        <v>68.807339449541274</v>
      </c>
      <c r="K20" s="31">
        <f t="shared" si="11"/>
        <v>13.761467889908255</v>
      </c>
      <c r="L20" s="33">
        <f t="shared" si="12"/>
        <v>512.46880733944954</v>
      </c>
      <c r="M20" s="53">
        <v>45921</v>
      </c>
      <c r="N20" s="31">
        <v>740</v>
      </c>
      <c r="O20" s="31">
        <f t="shared" si="13"/>
        <v>227.53119266055046</v>
      </c>
      <c r="P20" s="35">
        <f t="shared" si="14"/>
        <v>0.30747458467641953</v>
      </c>
      <c r="Q20" s="54" t="s">
        <v>29</v>
      </c>
      <c r="R20" s="37" t="e">
        <f t="shared" si="15"/>
        <v>#VALUE!</v>
      </c>
      <c r="S20" t="s">
        <v>39</v>
      </c>
      <c r="T20" s="55"/>
      <c r="V20" s="29"/>
      <c r="W20" s="29"/>
      <c r="X20" s="59"/>
      <c r="Y20" s="60"/>
      <c r="Z20" s="60"/>
      <c r="AA20" s="60"/>
    </row>
    <row r="21" ht="14.25">
      <c r="B21" s="28"/>
      <c r="C21" s="52"/>
      <c r="D21" s="61" t="s">
        <v>42</v>
      </c>
      <c r="E21" s="30" t="s">
        <v>28</v>
      </c>
      <c r="F21" s="31">
        <v>5</v>
      </c>
      <c r="G21" s="31">
        <v>85.980000000000004</v>
      </c>
      <c r="H21" s="31">
        <f t="shared" si="8"/>
        <v>429.90000000000003</v>
      </c>
      <c r="I21" s="32">
        <f t="shared" si="9"/>
        <v>0.022935779816513759</v>
      </c>
      <c r="J21" s="31">
        <f t="shared" si="10"/>
        <v>68.807339449541274</v>
      </c>
      <c r="K21" s="31">
        <f t="shared" si="11"/>
        <v>13.761467889908255</v>
      </c>
      <c r="L21" s="33">
        <f t="shared" si="12"/>
        <v>512.46880733944954</v>
      </c>
      <c r="M21" s="53">
        <v>45921</v>
      </c>
      <c r="N21" s="31">
        <v>740</v>
      </c>
      <c r="O21" s="31">
        <f t="shared" si="13"/>
        <v>227.53119266055046</v>
      </c>
      <c r="P21" s="35">
        <f t="shared" si="14"/>
        <v>0.30747458467641953</v>
      </c>
      <c r="Q21" s="54" t="s">
        <v>29</v>
      </c>
      <c r="R21" s="37" t="e">
        <f t="shared" si="15"/>
        <v>#VALUE!</v>
      </c>
      <c r="S21" t="s">
        <v>39</v>
      </c>
      <c r="T21" s="55"/>
      <c r="V21" s="29"/>
      <c r="W21" s="29"/>
      <c r="X21" s="59"/>
      <c r="Y21" s="60"/>
      <c r="Z21" s="60"/>
      <c r="AA21" s="60"/>
    </row>
    <row r="22" ht="14.25">
      <c r="B22" s="28"/>
      <c r="C22" s="52"/>
      <c r="D22" s="61" t="s">
        <v>43</v>
      </c>
      <c r="E22" s="30" t="s">
        <v>28</v>
      </c>
      <c r="F22" s="31">
        <v>4.5</v>
      </c>
      <c r="G22" s="31">
        <v>85.980000000000004</v>
      </c>
      <c r="H22" s="31">
        <f t="shared" si="8"/>
        <v>386.91000000000003</v>
      </c>
      <c r="I22" s="32">
        <f t="shared" si="9"/>
        <v>0.020642201834862383</v>
      </c>
      <c r="J22" s="31">
        <f t="shared" si="10"/>
        <v>61.926605504587151</v>
      </c>
      <c r="K22" s="31">
        <f t="shared" si="11"/>
        <v>12.38532110091743</v>
      </c>
      <c r="L22" s="33">
        <f t="shared" si="12"/>
        <v>461.22192660550462</v>
      </c>
      <c r="M22" s="53">
        <v>45921</v>
      </c>
      <c r="N22" s="31">
        <v>700</v>
      </c>
      <c r="O22" s="31">
        <f t="shared" si="13"/>
        <v>238.77807339449538</v>
      </c>
      <c r="P22" s="35">
        <f t="shared" si="14"/>
        <v>0.34111153342070766</v>
      </c>
      <c r="Q22" s="54" t="s">
        <v>29</v>
      </c>
      <c r="R22" s="37" t="e">
        <f t="shared" si="15"/>
        <v>#VALUE!</v>
      </c>
      <c r="S22" t="s">
        <v>39</v>
      </c>
      <c r="T22" s="55"/>
      <c r="V22" s="29"/>
      <c r="W22" s="29"/>
      <c r="X22" s="59"/>
      <c r="Y22" s="60"/>
      <c r="Z22" s="60"/>
      <c r="AA22" s="60"/>
    </row>
    <row r="23" ht="14.25">
      <c r="B23" s="28"/>
      <c r="C23" s="52"/>
      <c r="D23" s="61" t="s">
        <v>44</v>
      </c>
      <c r="E23" s="30" t="s">
        <v>28</v>
      </c>
      <c r="F23" s="44">
        <v>4.5</v>
      </c>
      <c r="G23" s="31">
        <v>85.980000000000004</v>
      </c>
      <c r="H23" s="44">
        <f t="shared" si="8"/>
        <v>386.91000000000003</v>
      </c>
      <c r="I23" s="32">
        <f t="shared" si="9"/>
        <v>0.020642201834862383</v>
      </c>
      <c r="J23" s="31">
        <f t="shared" si="10"/>
        <v>61.926605504587151</v>
      </c>
      <c r="K23" s="31">
        <f t="shared" si="11"/>
        <v>12.38532110091743</v>
      </c>
      <c r="L23" s="33">
        <f t="shared" si="12"/>
        <v>461.22192660550462</v>
      </c>
      <c r="M23" s="53">
        <v>45921</v>
      </c>
      <c r="N23" s="44">
        <v>700</v>
      </c>
      <c r="O23" s="31">
        <f t="shared" si="13"/>
        <v>238.77807339449538</v>
      </c>
      <c r="P23" s="62">
        <f t="shared" si="14"/>
        <v>0.34111153342070766</v>
      </c>
      <c r="Q23" s="54" t="s">
        <v>29</v>
      </c>
      <c r="R23" s="37" t="e">
        <f t="shared" si="15"/>
        <v>#VALUE!</v>
      </c>
      <c r="S23" t="s">
        <v>39</v>
      </c>
      <c r="T23" s="55"/>
      <c r="V23" s="29"/>
      <c r="W23" s="29"/>
      <c r="X23" s="59"/>
      <c r="Y23" s="60"/>
      <c r="Z23" s="60"/>
      <c r="AA23" s="60"/>
    </row>
    <row r="24" ht="14.25">
      <c r="B24" s="41"/>
      <c r="C24" s="63"/>
      <c r="D24" s="2"/>
      <c r="E24" s="64"/>
      <c r="F24" s="43">
        <f>SUM(F14:F23)</f>
        <v>218</v>
      </c>
      <c r="G24" s="65"/>
      <c r="H24" s="43">
        <f>SUM(H14:H23)</f>
        <v>18743.640000000003</v>
      </c>
      <c r="I24" s="66">
        <f>SUM(I14:I23)</f>
        <v>0.99999999999999989</v>
      </c>
      <c r="J24" s="67">
        <v>3000</v>
      </c>
      <c r="K24" s="43">
        <v>600</v>
      </c>
      <c r="L24" s="46">
        <f>SUM(L14:L23)</f>
        <v>22343.640000000007</v>
      </c>
      <c r="M24" s="68"/>
      <c r="N24" s="43">
        <f>SUM(N14:N23)</f>
        <v>33360</v>
      </c>
      <c r="O24" s="43">
        <f t="shared" si="13"/>
        <v>11016.359999999993</v>
      </c>
      <c r="P24" s="48">
        <f>AVERAGE(P14:P23)</f>
        <v>0.34332908041199772</v>
      </c>
      <c r="Q24" s="69"/>
      <c r="R24" s="44"/>
      <c r="S24" s="2"/>
      <c r="T24" s="70"/>
      <c r="U24" s="2"/>
      <c r="V24" s="42"/>
      <c r="W24" s="42"/>
      <c r="X24" s="51"/>
      <c r="Y24" s="71"/>
      <c r="Z24" s="71"/>
      <c r="AA24" s="71"/>
    </row>
  </sheetData>
  <mergeCells count="18">
    <mergeCell ref="B4:B13"/>
    <mergeCell ref="C4:C13"/>
    <mergeCell ref="T4:T13"/>
    <mergeCell ref="V4:V13"/>
    <mergeCell ref="W4:W13"/>
    <mergeCell ref="X4:X13"/>
    <mergeCell ref="Y4:Y13"/>
    <mergeCell ref="Z4:Z13"/>
    <mergeCell ref="AA4:AA13"/>
    <mergeCell ref="B14:B24"/>
    <mergeCell ref="C14:C24"/>
    <mergeCell ref="T14:T24"/>
    <mergeCell ref="V14:V24"/>
    <mergeCell ref="W14:W24"/>
    <mergeCell ref="X14:X24"/>
    <mergeCell ref="Y14:Y24"/>
    <mergeCell ref="Z14:Z24"/>
    <mergeCell ref="AA14:AA24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22" zoomScale="100" workbookViewId="0">
      <selection activeCell="A1" activeCellId="0" sqref="A1"/>
    </sheetView>
  </sheetViews>
  <sheetFormatPr defaultRowHeight="14.25"/>
  <cols>
    <col customWidth="1" min="1" max="1" width="2.42578125"/>
    <col customWidth="1" min="2" max="2" width="50.00390625"/>
    <col bestFit="1" min="7" max="9" width="9.8515625"/>
    <col customWidth="1" min="10" max="10" width="11.42578125"/>
    <col customWidth="1" min="11" max="12" width="10.7109375"/>
    <col bestFit="1" min="13" max="13" width="10.28125"/>
  </cols>
  <sheetData>
    <row r="2" ht="98.25" customHeight="1">
      <c r="B2" s="72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73" t="s">
        <v>10</v>
      </c>
      <c r="K2" s="5" t="s">
        <v>12</v>
      </c>
      <c r="L2" s="5" t="s">
        <v>13</v>
      </c>
      <c r="M2" s="74" t="s">
        <v>14</v>
      </c>
    </row>
    <row r="3">
      <c r="B3" s="75" t="s">
        <v>27</v>
      </c>
      <c r="C3" s="16" t="s">
        <v>28</v>
      </c>
      <c r="D3" s="17">
        <v>89</v>
      </c>
      <c r="E3" s="17">
        <v>84.390000000000001</v>
      </c>
      <c r="F3" s="17">
        <f t="shared" ref="F3:F11" si="16">D3*$E$3</f>
        <v>7510.71</v>
      </c>
      <c r="G3" s="18">
        <f t="shared" ref="G3:G11" si="17">F3/$F$12</f>
        <v>0.4159850432344005</v>
      </c>
      <c r="H3" s="17">
        <f t="shared" ref="H3:H11" si="18">G3*$H$12</f>
        <v>2672.8536573965876</v>
      </c>
      <c r="I3" s="17">
        <f t="shared" ref="I3:I11" si="19">G3*$I$12</f>
        <v>249.59102594064029</v>
      </c>
      <c r="J3" s="19">
        <f t="shared" ref="J3:J11" si="20">F3+H3+I3</f>
        <v>10433.154683337229</v>
      </c>
      <c r="K3" s="17">
        <v>13000</v>
      </c>
      <c r="L3" s="17">
        <f t="shared" ref="L3:L12" si="21">K3-J3</f>
        <v>2566.8453166627714</v>
      </c>
      <c r="M3" s="76">
        <f t="shared" ref="M3:M11" si="22">L3/K3</f>
        <v>0.19744963974329011</v>
      </c>
    </row>
    <row r="4">
      <c r="B4" s="77" t="s">
        <v>27</v>
      </c>
      <c r="C4" s="30" t="s">
        <v>28</v>
      </c>
      <c r="D4" s="31">
        <v>89</v>
      </c>
      <c r="E4" s="31">
        <v>84.390000000000001</v>
      </c>
      <c r="F4" s="31">
        <f t="shared" si="16"/>
        <v>7510.71</v>
      </c>
      <c r="G4" s="32">
        <f t="shared" si="17"/>
        <v>0.4159850432344005</v>
      </c>
      <c r="H4" s="31">
        <f t="shared" si="18"/>
        <v>2672.8536573965876</v>
      </c>
      <c r="I4" s="31">
        <f t="shared" si="19"/>
        <v>249.59102594064029</v>
      </c>
      <c r="J4" s="33">
        <f t="shared" si="20"/>
        <v>10433.154683337229</v>
      </c>
      <c r="K4" s="31">
        <v>13000</v>
      </c>
      <c r="L4" s="31">
        <f t="shared" si="21"/>
        <v>2566.8453166627714</v>
      </c>
      <c r="M4" s="78">
        <f t="shared" si="22"/>
        <v>0.19744963974329011</v>
      </c>
    </row>
    <row r="5">
      <c r="B5" s="77" t="s">
        <v>37</v>
      </c>
      <c r="C5" s="30" t="s">
        <v>28</v>
      </c>
      <c r="D5" s="31">
        <v>5.5</v>
      </c>
      <c r="E5" s="31">
        <v>84.390000000000001</v>
      </c>
      <c r="F5" s="31">
        <f t="shared" si="16"/>
        <v>464.14499999999998</v>
      </c>
      <c r="G5" s="32">
        <f t="shared" si="17"/>
        <v>0.025706940874035984</v>
      </c>
      <c r="H5" s="31">
        <f t="shared" si="18"/>
        <v>165.17634961439583</v>
      </c>
      <c r="I5" s="31">
        <f t="shared" si="19"/>
        <v>15.42416452442159</v>
      </c>
      <c r="J5" s="33">
        <f t="shared" si="20"/>
        <v>644.74551413881738</v>
      </c>
      <c r="K5" s="31">
        <v>1000</v>
      </c>
      <c r="L5" s="31">
        <f t="shared" si="21"/>
        <v>355.25448586118262</v>
      </c>
      <c r="M5" s="78">
        <f t="shared" si="22"/>
        <v>0.35525448586118263</v>
      </c>
    </row>
    <row r="6">
      <c r="B6" s="77" t="s">
        <v>37</v>
      </c>
      <c r="C6" s="30" t="s">
        <v>28</v>
      </c>
      <c r="D6" s="31">
        <v>5.5</v>
      </c>
      <c r="E6" s="31">
        <v>84.390000000000001</v>
      </c>
      <c r="F6" s="31">
        <f t="shared" si="16"/>
        <v>464.14499999999998</v>
      </c>
      <c r="G6" s="32">
        <f t="shared" si="17"/>
        <v>0.025706940874035984</v>
      </c>
      <c r="H6" s="31">
        <f t="shared" si="18"/>
        <v>165.17634961439583</v>
      </c>
      <c r="I6" s="31">
        <f t="shared" si="19"/>
        <v>15.42416452442159</v>
      </c>
      <c r="J6" s="33">
        <f t="shared" si="20"/>
        <v>644.74551413881738</v>
      </c>
      <c r="K6" s="31">
        <v>1000</v>
      </c>
      <c r="L6" s="31">
        <f t="shared" si="21"/>
        <v>355.25448586118262</v>
      </c>
      <c r="M6" s="78">
        <f t="shared" si="22"/>
        <v>0.35525448586118263</v>
      </c>
    </row>
    <row r="7">
      <c r="B7" s="77" t="s">
        <v>38</v>
      </c>
      <c r="C7" s="30" t="s">
        <v>28</v>
      </c>
      <c r="D7" s="31">
        <v>4.9900000000000002</v>
      </c>
      <c r="E7" s="31">
        <v>84.390000000000001</v>
      </c>
      <c r="F7" s="31">
        <f t="shared" si="16"/>
        <v>421.10610000000003</v>
      </c>
      <c r="G7" s="32">
        <f t="shared" si="17"/>
        <v>0.023323206356625378</v>
      </c>
      <c r="H7" s="31">
        <f t="shared" si="18"/>
        <v>149.85999719560644</v>
      </c>
      <c r="I7" s="31">
        <f t="shared" si="19"/>
        <v>13.993923813975227</v>
      </c>
      <c r="J7" s="33">
        <f t="shared" si="20"/>
        <v>584.96002100958174</v>
      </c>
      <c r="K7" s="31">
        <v>750</v>
      </c>
      <c r="L7" s="31">
        <f t="shared" si="21"/>
        <v>165.03997899041826</v>
      </c>
      <c r="M7" s="78">
        <f t="shared" si="22"/>
        <v>0.2200533053205577</v>
      </c>
    </row>
    <row r="8">
      <c r="B8" s="77" t="s">
        <v>38</v>
      </c>
      <c r="C8" s="30" t="s">
        <v>28</v>
      </c>
      <c r="D8" s="31">
        <v>4.9900000000000002</v>
      </c>
      <c r="E8" s="31">
        <v>84.390000000000001</v>
      </c>
      <c r="F8" s="31">
        <f t="shared" si="16"/>
        <v>421.10610000000003</v>
      </c>
      <c r="G8" s="32">
        <f t="shared" si="17"/>
        <v>0.023323206356625378</v>
      </c>
      <c r="H8" s="31">
        <f t="shared" si="18"/>
        <v>149.85999719560644</v>
      </c>
      <c r="I8" s="31">
        <f t="shared" si="19"/>
        <v>13.993923813975227</v>
      </c>
      <c r="J8" s="33">
        <f t="shared" si="20"/>
        <v>584.96002100958174</v>
      </c>
      <c r="K8" s="31">
        <v>750</v>
      </c>
      <c r="L8" s="31">
        <f t="shared" si="21"/>
        <v>165.03997899041826</v>
      </c>
      <c r="M8" s="78">
        <f t="shared" si="22"/>
        <v>0.2200533053205577</v>
      </c>
    </row>
    <row r="9">
      <c r="B9" s="77" t="s">
        <v>38</v>
      </c>
      <c r="C9" s="30" t="s">
        <v>28</v>
      </c>
      <c r="D9" s="31">
        <v>4.9900000000000002</v>
      </c>
      <c r="E9" s="31">
        <v>84.390000000000001</v>
      </c>
      <c r="F9" s="31">
        <f t="shared" si="16"/>
        <v>421.10610000000003</v>
      </c>
      <c r="G9" s="32">
        <f t="shared" si="17"/>
        <v>0.023323206356625378</v>
      </c>
      <c r="H9" s="31">
        <f t="shared" si="18"/>
        <v>149.85999719560644</v>
      </c>
      <c r="I9" s="31">
        <f t="shared" si="19"/>
        <v>13.993923813975227</v>
      </c>
      <c r="J9" s="33">
        <f t="shared" si="20"/>
        <v>584.96002100958174</v>
      </c>
      <c r="K9" s="31">
        <v>750</v>
      </c>
      <c r="L9" s="31">
        <f t="shared" si="21"/>
        <v>165.03997899041826</v>
      </c>
      <c r="M9" s="78">
        <f t="shared" si="22"/>
        <v>0.2200533053205577</v>
      </c>
    </row>
    <row r="10">
      <c r="B10" s="77" t="s">
        <v>38</v>
      </c>
      <c r="C10" s="30" t="s">
        <v>28</v>
      </c>
      <c r="D10" s="31">
        <v>4.9900000000000002</v>
      </c>
      <c r="E10" s="31">
        <v>84.390000000000001</v>
      </c>
      <c r="F10" s="31">
        <f t="shared" si="16"/>
        <v>421.10610000000003</v>
      </c>
      <c r="G10" s="32">
        <f t="shared" si="17"/>
        <v>0.023323206356625378</v>
      </c>
      <c r="H10" s="31">
        <f t="shared" si="18"/>
        <v>149.85999719560644</v>
      </c>
      <c r="I10" s="31">
        <f t="shared" si="19"/>
        <v>13.993923813975227</v>
      </c>
      <c r="J10" s="33">
        <f t="shared" si="20"/>
        <v>584.96002100958174</v>
      </c>
      <c r="K10" s="31">
        <v>750</v>
      </c>
      <c r="L10" s="31">
        <f t="shared" si="21"/>
        <v>165.03997899041826</v>
      </c>
      <c r="M10" s="78">
        <f t="shared" si="22"/>
        <v>0.2200533053205577</v>
      </c>
    </row>
    <row r="11">
      <c r="B11" s="77" t="s">
        <v>38</v>
      </c>
      <c r="C11" s="30" t="s">
        <v>28</v>
      </c>
      <c r="D11" s="31">
        <v>4.9900000000000002</v>
      </c>
      <c r="E11" s="31">
        <v>84.390000000000001</v>
      </c>
      <c r="F11" s="31">
        <f t="shared" si="16"/>
        <v>421.10610000000003</v>
      </c>
      <c r="G11" s="32">
        <f t="shared" si="17"/>
        <v>0.023323206356625378</v>
      </c>
      <c r="H11" s="31">
        <f t="shared" si="18"/>
        <v>149.85999719560644</v>
      </c>
      <c r="I11" s="31">
        <f t="shared" si="19"/>
        <v>13.993923813975227</v>
      </c>
      <c r="J11" s="33">
        <f t="shared" si="20"/>
        <v>584.96002100958174</v>
      </c>
      <c r="K11" s="31">
        <v>750</v>
      </c>
      <c r="L11" s="31">
        <f t="shared" si="21"/>
        <v>165.03997899041826</v>
      </c>
      <c r="M11" s="78">
        <f t="shared" si="22"/>
        <v>0.2200533053205577</v>
      </c>
    </row>
    <row r="12">
      <c r="B12" s="79"/>
      <c r="C12" s="2"/>
      <c r="D12" s="43">
        <f>SUM(D3:D11)</f>
        <v>213.95000000000005</v>
      </c>
      <c r="E12" s="44"/>
      <c r="F12" s="80">
        <f>SUM(F3:F11)</f>
        <v>18055.240500000004</v>
      </c>
      <c r="G12" s="45">
        <f>SUM(G3:G11)</f>
        <v>0.99999999999999967</v>
      </c>
      <c r="H12" s="43">
        <v>6425.3599999999997</v>
      </c>
      <c r="I12" s="43">
        <v>600</v>
      </c>
      <c r="J12" s="46">
        <f>SUM(J3:J11)</f>
        <v>25080.600499999997</v>
      </c>
      <c r="K12" s="43">
        <f>SUM(K3:K11)</f>
        <v>31750</v>
      </c>
      <c r="L12" s="43">
        <f t="shared" si="21"/>
        <v>6669.3995000000032</v>
      </c>
      <c r="M12" s="48">
        <f>AVERAGE(M3:M11)</f>
        <v>0.24507497531241493</v>
      </c>
    </row>
    <row r="13" ht="14.25">
      <c r="B13" s="75" t="s">
        <v>45</v>
      </c>
      <c r="C13" s="16" t="s">
        <v>28</v>
      </c>
      <c r="D13" s="17">
        <v>89</v>
      </c>
      <c r="E13" s="17">
        <v>85.980000000000004</v>
      </c>
      <c r="F13" s="17">
        <f t="shared" ref="F13:F20" si="23">D13*E13</f>
        <v>7652.2200000000003</v>
      </c>
      <c r="G13" s="18">
        <f t="shared" ref="G13:G20" si="24">F13/$F$21</f>
        <v>0.40835053911447589</v>
      </c>
      <c r="H13" s="17">
        <f t="shared" ref="H13:H20" si="25">G13*$H$21</f>
        <v>1225.0516173434276</v>
      </c>
      <c r="I13" s="17">
        <f t="shared" ref="I13:I20" si="26">G13*$I$21</f>
        <v>245.01032346868553</v>
      </c>
      <c r="J13" s="19">
        <f t="shared" ref="J13:J20" si="27">F13+H13+I13</f>
        <v>9122.2819408121122</v>
      </c>
      <c r="K13" s="17">
        <v>13500</v>
      </c>
      <c r="L13" s="17">
        <f t="shared" ref="L13:L45" si="28">K13-J13</f>
        <v>4377.7180591878878</v>
      </c>
      <c r="M13" s="76">
        <f t="shared" ref="M13:M20" si="29">L13/K13</f>
        <v>0.32427541179169539</v>
      </c>
    </row>
    <row r="14" ht="14.25">
      <c r="B14" s="77" t="s">
        <v>45</v>
      </c>
      <c r="C14" s="30" t="s">
        <v>28</v>
      </c>
      <c r="D14" s="31">
        <v>89</v>
      </c>
      <c r="E14" s="31">
        <v>85.980000000000004</v>
      </c>
      <c r="F14" s="31">
        <f t="shared" si="23"/>
        <v>7652.2200000000003</v>
      </c>
      <c r="G14" s="32">
        <f t="shared" si="24"/>
        <v>0.40835053911447589</v>
      </c>
      <c r="H14" s="31">
        <f t="shared" si="25"/>
        <v>1225.0516173434276</v>
      </c>
      <c r="I14" s="31">
        <f t="shared" si="26"/>
        <v>245.01032346868553</v>
      </c>
      <c r="J14" s="33">
        <f t="shared" si="27"/>
        <v>9122.2819408121122</v>
      </c>
      <c r="K14" s="31">
        <v>13500</v>
      </c>
      <c r="L14" s="31">
        <f t="shared" si="28"/>
        <v>4377.7180591878878</v>
      </c>
      <c r="M14" s="78">
        <f t="shared" si="29"/>
        <v>0.32427541179169539</v>
      </c>
    </row>
    <row r="15" ht="14.25">
      <c r="B15" s="77" t="s">
        <v>37</v>
      </c>
      <c r="C15" s="30" t="s">
        <v>28</v>
      </c>
      <c r="D15" s="31">
        <v>5.5</v>
      </c>
      <c r="E15" s="31">
        <v>85.980000000000004</v>
      </c>
      <c r="F15" s="31">
        <f t="shared" si="23"/>
        <v>472.89000000000004</v>
      </c>
      <c r="G15" s="32">
        <f t="shared" si="24"/>
        <v>0.02523514567561368</v>
      </c>
      <c r="H15" s="31">
        <f t="shared" si="25"/>
        <v>75.705437026841039</v>
      </c>
      <c r="I15" s="31">
        <f t="shared" si="26"/>
        <v>15.141087405368207</v>
      </c>
      <c r="J15" s="33">
        <f t="shared" si="27"/>
        <v>563.73652443220931</v>
      </c>
      <c r="K15" s="31">
        <v>1000</v>
      </c>
      <c r="L15" s="31">
        <f t="shared" si="28"/>
        <v>436.26347556779069</v>
      </c>
      <c r="M15" s="78">
        <f t="shared" si="29"/>
        <v>0.43626347556779072</v>
      </c>
    </row>
    <row r="16" ht="14.25">
      <c r="B16" s="77" t="s">
        <v>37</v>
      </c>
      <c r="C16" s="30" t="s">
        <v>28</v>
      </c>
      <c r="D16" s="31">
        <v>5.5</v>
      </c>
      <c r="E16" s="31">
        <v>85.980000000000004</v>
      </c>
      <c r="F16" s="31">
        <f t="shared" si="23"/>
        <v>472.89000000000004</v>
      </c>
      <c r="G16" s="32">
        <f t="shared" si="24"/>
        <v>0.02523514567561368</v>
      </c>
      <c r="H16" s="31">
        <f t="shared" si="25"/>
        <v>75.705437026841039</v>
      </c>
      <c r="I16" s="31">
        <f t="shared" si="26"/>
        <v>15.141087405368207</v>
      </c>
      <c r="J16" s="33">
        <f t="shared" si="27"/>
        <v>563.73652443220931</v>
      </c>
      <c r="K16" s="31">
        <v>1000</v>
      </c>
      <c r="L16" s="31">
        <f t="shared" si="28"/>
        <v>436.26347556779069</v>
      </c>
      <c r="M16" s="78">
        <f t="shared" si="29"/>
        <v>0.43626347556779072</v>
      </c>
      <c r="N16" s="81" t="s">
        <v>46</v>
      </c>
    </row>
    <row r="17" ht="14.25">
      <c r="B17" s="77" t="s">
        <v>47</v>
      </c>
      <c r="C17" s="30" t="s">
        <v>28</v>
      </c>
      <c r="D17" s="31">
        <v>8</v>
      </c>
      <c r="E17" s="31">
        <v>85.980000000000004</v>
      </c>
      <c r="F17" s="31">
        <f t="shared" si="23"/>
        <v>687.84000000000003</v>
      </c>
      <c r="G17" s="32">
        <f t="shared" si="24"/>
        <v>0.036705666437256257</v>
      </c>
      <c r="H17" s="31">
        <f t="shared" si="25"/>
        <v>110.11699931176877</v>
      </c>
      <c r="I17" s="31">
        <f t="shared" si="26"/>
        <v>22.023399862353756</v>
      </c>
      <c r="J17" s="33">
        <f t="shared" si="27"/>
        <v>819.98039917412257</v>
      </c>
      <c r="K17" s="31">
        <v>1100</v>
      </c>
      <c r="L17" s="31">
        <f t="shared" si="28"/>
        <v>280.01960082587743</v>
      </c>
      <c r="M17" s="78">
        <f t="shared" si="29"/>
        <v>0.2545632734780704</v>
      </c>
    </row>
    <row r="18" ht="14.25">
      <c r="B18" s="77" t="s">
        <v>47</v>
      </c>
      <c r="C18" s="30" t="s">
        <v>28</v>
      </c>
      <c r="D18" s="31">
        <v>8</v>
      </c>
      <c r="E18" s="31">
        <v>85.980000000000004</v>
      </c>
      <c r="F18" s="31">
        <f t="shared" si="23"/>
        <v>687.84000000000003</v>
      </c>
      <c r="G18" s="32">
        <f t="shared" si="24"/>
        <v>0.036705666437256257</v>
      </c>
      <c r="H18" s="31">
        <f t="shared" si="25"/>
        <v>110.11699931176877</v>
      </c>
      <c r="I18" s="31">
        <f t="shared" si="26"/>
        <v>22.023399862353756</v>
      </c>
      <c r="J18" s="33">
        <f t="shared" si="27"/>
        <v>819.98039917412257</v>
      </c>
      <c r="K18" s="31">
        <v>1100</v>
      </c>
      <c r="L18" s="31">
        <f t="shared" si="28"/>
        <v>280.01960082587743</v>
      </c>
      <c r="M18" s="78">
        <f t="shared" si="29"/>
        <v>0.2545632734780704</v>
      </c>
    </row>
    <row r="19" ht="14.25">
      <c r="B19" s="77" t="s">
        <v>47</v>
      </c>
      <c r="C19" s="30" t="s">
        <v>28</v>
      </c>
      <c r="D19" s="31">
        <v>8</v>
      </c>
      <c r="E19" s="31">
        <v>85.980000000000004</v>
      </c>
      <c r="F19" s="31">
        <f t="shared" si="23"/>
        <v>687.84000000000003</v>
      </c>
      <c r="G19" s="32">
        <f t="shared" si="24"/>
        <v>0.036705666437256257</v>
      </c>
      <c r="H19" s="31">
        <f t="shared" si="25"/>
        <v>110.11699931176877</v>
      </c>
      <c r="I19" s="31">
        <f t="shared" si="26"/>
        <v>22.023399862353756</v>
      </c>
      <c r="J19" s="33">
        <f t="shared" si="27"/>
        <v>819.98039917412257</v>
      </c>
      <c r="K19" s="31">
        <v>1100</v>
      </c>
      <c r="L19" s="31">
        <f t="shared" si="28"/>
        <v>280.01960082587743</v>
      </c>
      <c r="M19" s="78">
        <f t="shared" si="29"/>
        <v>0.2545632734780704</v>
      </c>
    </row>
    <row r="20" ht="14.25">
      <c r="B20" s="77" t="s">
        <v>48</v>
      </c>
      <c r="C20" s="30" t="s">
        <v>28</v>
      </c>
      <c r="D20" s="31">
        <v>4.9500000000000002</v>
      </c>
      <c r="E20" s="31">
        <v>85.980000000000004</v>
      </c>
      <c r="F20" s="31">
        <f t="shared" si="23"/>
        <v>425.60100000000006</v>
      </c>
      <c r="G20" s="32">
        <f t="shared" si="24"/>
        <v>0.022711631108052313</v>
      </c>
      <c r="H20" s="31">
        <f t="shared" si="25"/>
        <v>68.134893324156934</v>
      </c>
      <c r="I20" s="31">
        <f t="shared" si="26"/>
        <v>13.626978664831388</v>
      </c>
      <c r="J20" s="33">
        <f t="shared" si="27"/>
        <v>507.36287198898839</v>
      </c>
      <c r="K20" s="31">
        <v>750</v>
      </c>
      <c r="L20" s="31">
        <f t="shared" si="28"/>
        <v>242.63712801101161</v>
      </c>
      <c r="M20" s="78">
        <f t="shared" si="29"/>
        <v>0.3235161706813488</v>
      </c>
    </row>
    <row r="21" ht="14.25">
      <c r="B21" s="79"/>
      <c r="C21" s="64"/>
      <c r="D21" s="43">
        <f>SUM(D13:D20)</f>
        <v>217.94999999999999</v>
      </c>
      <c r="E21" s="69"/>
      <c r="F21" s="80">
        <f>SUM(F13:F20)</f>
        <v>18739.340999999997</v>
      </c>
      <c r="G21" s="82">
        <f>SUM(G13:G20)</f>
        <v>1.0000000000000002</v>
      </c>
      <c r="H21" s="67">
        <v>3000</v>
      </c>
      <c r="I21" s="43">
        <v>600</v>
      </c>
      <c r="J21" s="46">
        <f>SUM(J13:J20)</f>
        <v>22339.340999999997</v>
      </c>
      <c r="K21" s="43">
        <f>SUM(K13:K20)</f>
        <v>33050</v>
      </c>
      <c r="L21" s="43">
        <f t="shared" si="28"/>
        <v>10710.659000000003</v>
      </c>
      <c r="M21" s="48">
        <f>AVERAGE(M13:M20)</f>
        <v>0.32603547072931655</v>
      </c>
    </row>
    <row r="22" ht="14.25">
      <c r="B22" s="83" t="s">
        <v>49</v>
      </c>
      <c r="C22" s="16" t="s">
        <v>28</v>
      </c>
      <c r="D22" s="17">
        <v>79.950000000000003</v>
      </c>
      <c r="E22" s="17">
        <v>85.980000000000004</v>
      </c>
      <c r="F22" s="17">
        <f t="shared" ref="F22:F30" si="30">D22*E22</f>
        <v>6874.1010000000006</v>
      </c>
      <c r="G22" s="18">
        <f>F22/$F$31</f>
        <v>0.36365703889015233</v>
      </c>
      <c r="H22" s="17">
        <f>G22*$H$31</f>
        <v>1090.9711166704569</v>
      </c>
      <c r="I22" s="17">
        <f>G22*$I$31</f>
        <v>218.19422333409139</v>
      </c>
      <c r="J22" s="19">
        <f t="shared" ref="J22:J30" si="31">F22+H22+I22</f>
        <v>8183.2663400045485</v>
      </c>
      <c r="K22" s="17">
        <v>12500</v>
      </c>
      <c r="L22" s="17">
        <f t="shared" si="28"/>
        <v>4316.7336599954515</v>
      </c>
      <c r="M22" s="76">
        <f t="shared" ref="M22:M30" si="32">L22/K22</f>
        <v>0.34533869279963614</v>
      </c>
    </row>
    <row r="23" ht="14.25">
      <c r="B23" s="77" t="s">
        <v>49</v>
      </c>
      <c r="C23" s="30" t="s">
        <v>28</v>
      </c>
      <c r="D23" s="31">
        <v>79.950000000000003</v>
      </c>
      <c r="E23" s="31">
        <v>85.980000000000004</v>
      </c>
      <c r="F23" s="31">
        <f t="shared" si="30"/>
        <v>6874.1010000000006</v>
      </c>
      <c r="G23" s="32">
        <f>F23/$F$31</f>
        <v>0.36365703889015233</v>
      </c>
      <c r="H23" s="31">
        <f>G23*$H$31</f>
        <v>1090.9711166704569</v>
      </c>
      <c r="I23" s="31">
        <f>G23*$I$31</f>
        <v>218.19422333409139</v>
      </c>
      <c r="J23" s="33">
        <f t="shared" si="31"/>
        <v>8183.2663400045485</v>
      </c>
      <c r="K23" s="31">
        <v>12500</v>
      </c>
      <c r="L23" s="31">
        <f t="shared" si="28"/>
        <v>4316.7336599954515</v>
      </c>
      <c r="M23" s="78">
        <f t="shared" si="32"/>
        <v>0.34533869279963614</v>
      </c>
    </row>
    <row r="24" ht="14.25">
      <c r="B24" s="84" t="s">
        <v>50</v>
      </c>
      <c r="C24" s="30" t="s">
        <v>28</v>
      </c>
      <c r="D24" s="31">
        <v>23.949999999999999</v>
      </c>
      <c r="E24" s="31">
        <v>85.980000000000004</v>
      </c>
      <c r="F24" s="31">
        <f t="shared" si="30"/>
        <v>2059.221</v>
      </c>
      <c r="G24" s="32">
        <f>F24/$F$31</f>
        <v>0.10893791221287238</v>
      </c>
      <c r="H24" s="31">
        <f>G24*$H$31</f>
        <v>326.81373663861717</v>
      </c>
      <c r="I24" s="31">
        <f>G24*$I$31</f>
        <v>65.362747327723426</v>
      </c>
      <c r="J24" s="33">
        <f t="shared" si="31"/>
        <v>2451.3974839663406</v>
      </c>
      <c r="K24" s="31">
        <v>3500</v>
      </c>
      <c r="L24" s="31">
        <f t="shared" si="28"/>
        <v>1048.6025160336594</v>
      </c>
      <c r="M24" s="78">
        <f t="shared" si="32"/>
        <v>0.29960071886675982</v>
      </c>
    </row>
    <row r="25" ht="14.25">
      <c r="B25" s="77" t="s">
        <v>51</v>
      </c>
      <c r="C25" s="30" t="s">
        <v>28</v>
      </c>
      <c r="D25" s="31">
        <v>8</v>
      </c>
      <c r="E25" s="31">
        <v>85.980000000000004</v>
      </c>
      <c r="F25" s="31">
        <f t="shared" si="30"/>
        <v>687.84000000000003</v>
      </c>
      <c r="G25" s="32">
        <f>F25/$F$31</f>
        <v>0.036388446668182847</v>
      </c>
      <c r="H25" s="31">
        <f>G25*$H$31</f>
        <v>109.16534000454854</v>
      </c>
      <c r="I25" s="31">
        <f>G25*$I$31</f>
        <v>21.833068000909709</v>
      </c>
      <c r="J25" s="33">
        <f t="shared" si="31"/>
        <v>818.83840800545829</v>
      </c>
      <c r="K25" s="31">
        <v>1100</v>
      </c>
      <c r="L25" s="31">
        <f t="shared" si="28"/>
        <v>281.16159199454171</v>
      </c>
      <c r="M25" s="78">
        <f t="shared" si="32"/>
        <v>0.25560144726776518</v>
      </c>
    </row>
    <row r="26" ht="14.25">
      <c r="B26" s="77" t="s">
        <v>51</v>
      </c>
      <c r="C26" s="30" t="s">
        <v>28</v>
      </c>
      <c r="D26" s="31">
        <v>8</v>
      </c>
      <c r="E26" s="31">
        <v>85.980000000000004</v>
      </c>
      <c r="F26" s="31">
        <f t="shared" si="30"/>
        <v>687.84000000000003</v>
      </c>
      <c r="G26" s="32">
        <f>F26/$F$31</f>
        <v>0.036388446668182847</v>
      </c>
      <c r="H26" s="31">
        <f>G26*$H$31</f>
        <v>109.16534000454854</v>
      </c>
      <c r="I26" s="31">
        <f>G26*$I$31</f>
        <v>21.833068000909709</v>
      </c>
      <c r="J26" s="33">
        <f t="shared" si="31"/>
        <v>818.83840800545829</v>
      </c>
      <c r="K26" s="31">
        <v>1100</v>
      </c>
      <c r="L26" s="31">
        <f t="shared" si="28"/>
        <v>281.16159199454171</v>
      </c>
      <c r="M26" s="78">
        <f t="shared" si="32"/>
        <v>0.25560144726776518</v>
      </c>
      <c r="N26" s="81" t="s">
        <v>52</v>
      </c>
    </row>
    <row r="27" ht="14.25">
      <c r="A27" s="61"/>
      <c r="B27" s="85" t="s">
        <v>53</v>
      </c>
      <c r="C27" s="30" t="s">
        <v>28</v>
      </c>
      <c r="D27" s="31">
        <v>5</v>
      </c>
      <c r="E27" s="31">
        <v>85.980000000000004</v>
      </c>
      <c r="F27" s="31">
        <f>D27*E27</f>
        <v>429.90000000000003</v>
      </c>
      <c r="G27" s="32">
        <f>F27/$F$31</f>
        <v>0.022742779167614278</v>
      </c>
      <c r="H27" s="31">
        <f>G27*$H$31</f>
        <v>68.228337502842834</v>
      </c>
      <c r="I27" s="31">
        <f>G27*$I$31</f>
        <v>13.645667500568567</v>
      </c>
      <c r="J27" s="33">
        <f>F27+H27+I27</f>
        <v>511.77400500341145</v>
      </c>
      <c r="K27" s="31">
        <v>740</v>
      </c>
      <c r="L27" s="31">
        <f>K27-J27</f>
        <v>228.22599499658855</v>
      </c>
      <c r="M27" s="78">
        <f>L27/K27</f>
        <v>0.30841350675214668</v>
      </c>
    </row>
    <row r="28" ht="14.25">
      <c r="B28" s="85" t="s">
        <v>53</v>
      </c>
      <c r="C28" s="30" t="s">
        <v>28</v>
      </c>
      <c r="D28" s="31">
        <v>5</v>
      </c>
      <c r="E28" s="31">
        <v>85.980000000000004</v>
      </c>
      <c r="F28" s="31">
        <f t="shared" si="30"/>
        <v>429.90000000000003</v>
      </c>
      <c r="G28" s="32">
        <f>F28/$F$31</f>
        <v>0.022742779167614278</v>
      </c>
      <c r="H28" s="31">
        <f>G28*$H$31</f>
        <v>68.228337502842834</v>
      </c>
      <c r="I28" s="31">
        <f>G28*$I$31</f>
        <v>13.645667500568567</v>
      </c>
      <c r="J28" s="33">
        <f t="shared" si="31"/>
        <v>511.77400500341145</v>
      </c>
      <c r="K28" s="31">
        <v>740</v>
      </c>
      <c r="L28" s="31">
        <f t="shared" si="28"/>
        <v>228.22599499658855</v>
      </c>
      <c r="M28" s="78">
        <f t="shared" si="32"/>
        <v>0.30841350675214668</v>
      </c>
    </row>
    <row r="29" ht="14.25">
      <c r="A29" s="61"/>
      <c r="B29" s="86" t="s">
        <v>54</v>
      </c>
      <c r="C29" s="30" t="s">
        <v>28</v>
      </c>
      <c r="D29" s="31">
        <v>5</v>
      </c>
      <c r="E29" s="31">
        <v>85.980000000000004</v>
      </c>
      <c r="F29" s="31">
        <f>D29*E29</f>
        <v>429.90000000000003</v>
      </c>
      <c r="G29" s="32">
        <f>F29/$F$31</f>
        <v>0.022742779167614278</v>
      </c>
      <c r="H29" s="31">
        <f>G29*$H$31</f>
        <v>68.228337502842834</v>
      </c>
      <c r="I29" s="31">
        <f>G29*$I$31</f>
        <v>13.645667500568567</v>
      </c>
      <c r="J29" s="33">
        <f>F29+H29+I29</f>
        <v>511.77400500341145</v>
      </c>
      <c r="K29" s="31">
        <v>740</v>
      </c>
      <c r="L29" s="31">
        <f>K29-J29</f>
        <v>228.22599499658855</v>
      </c>
      <c r="M29" s="78">
        <f>L29/K29</f>
        <v>0.30841350675214668</v>
      </c>
    </row>
    <row r="30" ht="14.25">
      <c r="B30" s="85" t="s">
        <v>54</v>
      </c>
      <c r="C30" s="30" t="s">
        <v>28</v>
      </c>
      <c r="D30" s="44">
        <v>5</v>
      </c>
      <c r="E30" s="31">
        <v>85.980000000000004</v>
      </c>
      <c r="F30" s="31">
        <f t="shared" si="30"/>
        <v>429.90000000000003</v>
      </c>
      <c r="G30" s="32">
        <f>F30/$F$31</f>
        <v>0.022742779167614278</v>
      </c>
      <c r="H30" s="31">
        <f>G30*$H$31</f>
        <v>68.228337502842834</v>
      </c>
      <c r="I30" s="31">
        <f>G30*$I$31</f>
        <v>13.645667500568567</v>
      </c>
      <c r="J30" s="87">
        <f t="shared" si="31"/>
        <v>511.77400500341145</v>
      </c>
      <c r="K30" s="44">
        <v>740</v>
      </c>
      <c r="L30" s="44">
        <f t="shared" si="28"/>
        <v>228.22599499658855</v>
      </c>
      <c r="M30" s="88">
        <f t="shared" si="32"/>
        <v>0.30841350675214668</v>
      </c>
    </row>
    <row r="31" ht="14.25">
      <c r="B31" s="79"/>
      <c r="C31" s="64"/>
      <c r="D31" s="43">
        <f>SUM(D22:D30)</f>
        <v>219.84999999999999</v>
      </c>
      <c r="E31" s="69"/>
      <c r="F31" s="80">
        <f>SUM(F22:F30)</f>
        <v>18902.703000000005</v>
      </c>
      <c r="G31" s="82">
        <f>SUM(G22:G30)</f>
        <v>0.99999999999999978</v>
      </c>
      <c r="H31" s="67">
        <v>3000</v>
      </c>
      <c r="I31" s="43">
        <v>600</v>
      </c>
      <c r="J31" s="46">
        <f>SUM(J22:J30)</f>
        <v>22502.702999999998</v>
      </c>
      <c r="K31" s="43">
        <f>SUM(K22:K30)</f>
        <v>33660</v>
      </c>
      <c r="L31" s="43">
        <f t="shared" si="28"/>
        <v>11157.297000000002</v>
      </c>
      <c r="M31" s="48">
        <f>AVERAGE(M22:M30)</f>
        <v>0.30390389177890548</v>
      </c>
    </row>
    <row r="32" ht="14.25">
      <c r="B32" s="83" t="s">
        <v>55</v>
      </c>
      <c r="C32" s="16" t="s">
        <v>28</v>
      </c>
      <c r="D32" s="17">
        <v>89</v>
      </c>
      <c r="E32" s="17">
        <v>85.980000000000004</v>
      </c>
      <c r="F32" s="17">
        <f t="shared" ref="F32:F40" si="33">D32*E32</f>
        <v>7652.2200000000003</v>
      </c>
      <c r="G32" s="18">
        <f>F32/$F$41</f>
        <v>0.40835053911447572</v>
      </c>
      <c r="H32" s="17">
        <f>G32*$H$41</f>
        <v>1225.0516173434271</v>
      </c>
      <c r="I32" s="17">
        <f>G32*$I$41</f>
        <v>245.01032346868544</v>
      </c>
      <c r="J32" s="19">
        <f t="shared" ref="J32:J40" si="34">F32+H32+I32</f>
        <v>9122.2819408121122</v>
      </c>
      <c r="K32" s="17">
        <v>13500</v>
      </c>
      <c r="L32" s="17">
        <f t="shared" si="28"/>
        <v>4377.7180591878878</v>
      </c>
      <c r="M32" s="76">
        <f t="shared" ref="M32:M40" si="35">L32/K32</f>
        <v>0.32427541179169539</v>
      </c>
    </row>
    <row r="33" ht="14.25">
      <c r="B33" s="77" t="s">
        <v>55</v>
      </c>
      <c r="C33" s="30" t="s">
        <v>28</v>
      </c>
      <c r="D33" s="31">
        <v>89</v>
      </c>
      <c r="E33" s="31">
        <v>85.980000000000004</v>
      </c>
      <c r="F33" s="31">
        <f t="shared" si="33"/>
        <v>7652.2200000000003</v>
      </c>
      <c r="G33" s="32">
        <f>F33/$F$41</f>
        <v>0.40835053911447572</v>
      </c>
      <c r="H33" s="31">
        <f>G33*$H$41</f>
        <v>1225.0516173434271</v>
      </c>
      <c r="I33" s="31">
        <f>G33*$I$41</f>
        <v>245.01032346868544</v>
      </c>
      <c r="J33" s="33">
        <f t="shared" si="34"/>
        <v>9122.2819408121122</v>
      </c>
      <c r="K33" s="31">
        <v>13500</v>
      </c>
      <c r="L33" s="31">
        <f t="shared" si="28"/>
        <v>4377.7180591878878</v>
      </c>
      <c r="M33" s="78">
        <f t="shared" si="35"/>
        <v>0.32427541179169539</v>
      </c>
    </row>
    <row r="34" ht="14.25">
      <c r="B34" s="85" t="s">
        <v>56</v>
      </c>
      <c r="C34" s="30" t="s">
        <v>28</v>
      </c>
      <c r="D34" s="31">
        <v>4.5</v>
      </c>
      <c r="E34" s="31">
        <v>85.980000000000004</v>
      </c>
      <c r="F34" s="31">
        <f t="shared" si="33"/>
        <v>386.91000000000003</v>
      </c>
      <c r="G34" s="32">
        <f>F34/$F$41</f>
        <v>0.020646937370956638</v>
      </c>
      <c r="H34" s="31">
        <f>G34*$H$41</f>
        <v>61.940812112869914</v>
      </c>
      <c r="I34" s="31">
        <f>G34*$I$41</f>
        <v>12.388162422573982</v>
      </c>
      <c r="J34" s="33">
        <f t="shared" si="34"/>
        <v>461.23897453544396</v>
      </c>
      <c r="K34" s="31">
        <v>700</v>
      </c>
      <c r="L34" s="31">
        <f t="shared" si="28"/>
        <v>238.76102546455604</v>
      </c>
      <c r="M34" s="78">
        <f t="shared" si="35"/>
        <v>0.34108717923508008</v>
      </c>
    </row>
    <row r="35" ht="14.25">
      <c r="A35" s="61"/>
      <c r="B35" s="85" t="s">
        <v>57</v>
      </c>
      <c r="C35" s="30" t="s">
        <v>28</v>
      </c>
      <c r="D35" s="31">
        <v>4.5</v>
      </c>
      <c r="E35" s="31">
        <v>85.980000000000004</v>
      </c>
      <c r="F35" s="31">
        <f>D35*E35</f>
        <v>386.91000000000003</v>
      </c>
      <c r="G35" s="32">
        <f>F35/$F$41</f>
        <v>0.020646937370956638</v>
      </c>
      <c r="H35" s="31">
        <f>G35*$H$41</f>
        <v>61.940812112869914</v>
      </c>
      <c r="I35" s="31">
        <f>G35*$I$41</f>
        <v>12.388162422573982</v>
      </c>
      <c r="J35" s="33">
        <f>F35+H35+I35</f>
        <v>461.23897453544396</v>
      </c>
      <c r="K35" s="31">
        <v>700</v>
      </c>
      <c r="L35" s="31">
        <f>K35-J35</f>
        <v>238.76102546455604</v>
      </c>
      <c r="M35" s="78">
        <f>L35/K35</f>
        <v>0.34108717923508008</v>
      </c>
    </row>
    <row r="36" ht="14.25">
      <c r="B36" s="85" t="s">
        <v>58</v>
      </c>
      <c r="C36" s="30" t="s">
        <v>28</v>
      </c>
      <c r="D36" s="31">
        <v>4.9500000000000002</v>
      </c>
      <c r="E36" s="31">
        <v>85.980000000000004</v>
      </c>
      <c r="F36" s="31">
        <f t="shared" si="33"/>
        <v>425.60100000000006</v>
      </c>
      <c r="G36" s="32">
        <f>F36/$F$41</f>
        <v>0.022711631108052303</v>
      </c>
      <c r="H36" s="31">
        <f>G36*$H$41</f>
        <v>68.134893324156906</v>
      </c>
      <c r="I36" s="31">
        <f>G36*$I$41</f>
        <v>13.626978664831382</v>
      </c>
      <c r="J36" s="33">
        <f t="shared" si="34"/>
        <v>507.36287198898833</v>
      </c>
      <c r="K36" s="31">
        <v>750</v>
      </c>
      <c r="L36" s="31">
        <f t="shared" si="28"/>
        <v>242.63712801101167</v>
      </c>
      <c r="M36" s="78">
        <f t="shared" si="35"/>
        <v>0.32351617068134891</v>
      </c>
      <c r="N36" s="81" t="s">
        <v>59</v>
      </c>
    </row>
    <row r="37" ht="14.25">
      <c r="B37" s="77" t="s">
        <v>51</v>
      </c>
      <c r="C37" s="30" t="s">
        <v>28</v>
      </c>
      <c r="D37" s="31">
        <v>8</v>
      </c>
      <c r="E37" s="31">
        <v>85.980000000000004</v>
      </c>
      <c r="F37" s="31">
        <f t="shared" si="33"/>
        <v>687.84000000000003</v>
      </c>
      <c r="G37" s="32">
        <f>F37/$F$41</f>
        <v>0.036705666437256243</v>
      </c>
      <c r="H37" s="31">
        <f>G37*$H$41</f>
        <v>110.11699931176872</v>
      </c>
      <c r="I37" s="31">
        <f>G37*$I$41</f>
        <v>22.023399862353745</v>
      </c>
      <c r="J37" s="33">
        <f t="shared" si="34"/>
        <v>819.98039917412245</v>
      </c>
      <c r="K37" s="31">
        <v>1100</v>
      </c>
      <c r="L37" s="31">
        <f t="shared" si="28"/>
        <v>280.01960082587755</v>
      </c>
      <c r="M37" s="78">
        <f t="shared" si="35"/>
        <v>0.25456327347807051</v>
      </c>
    </row>
    <row r="38" ht="14.25">
      <c r="B38" s="77" t="s">
        <v>51</v>
      </c>
      <c r="C38" s="30" t="s">
        <v>28</v>
      </c>
      <c r="D38" s="31">
        <v>8</v>
      </c>
      <c r="E38" s="31">
        <v>85.980000000000004</v>
      </c>
      <c r="F38" s="31">
        <f t="shared" si="33"/>
        <v>687.84000000000003</v>
      </c>
      <c r="G38" s="32">
        <f>F38/$F$41</f>
        <v>0.036705666437256243</v>
      </c>
      <c r="H38" s="31">
        <f>G38*$H$41</f>
        <v>110.11699931176872</v>
      </c>
      <c r="I38" s="31">
        <f>G38*$I$41</f>
        <v>22.023399862353745</v>
      </c>
      <c r="J38" s="33">
        <f t="shared" si="34"/>
        <v>819.98039917412245</v>
      </c>
      <c r="K38" s="31">
        <v>1100</v>
      </c>
      <c r="L38" s="31">
        <f t="shared" si="28"/>
        <v>280.01960082587755</v>
      </c>
      <c r="M38" s="78">
        <f t="shared" si="35"/>
        <v>0.25456327347807051</v>
      </c>
    </row>
    <row r="39" ht="14.25">
      <c r="B39" s="86" t="s">
        <v>42</v>
      </c>
      <c r="C39" s="30" t="s">
        <v>28</v>
      </c>
      <c r="D39" s="31">
        <v>5</v>
      </c>
      <c r="E39" s="31">
        <v>85.980000000000004</v>
      </c>
      <c r="F39" s="31">
        <f t="shared" si="33"/>
        <v>429.90000000000003</v>
      </c>
      <c r="G39" s="32">
        <f>F39/$F$41</f>
        <v>0.022941041523285154</v>
      </c>
      <c r="H39" s="31">
        <f>G39*$H$41</f>
        <v>68.823124569855466</v>
      </c>
      <c r="I39" s="31">
        <f>G39*$I$41</f>
        <v>13.764624913971092</v>
      </c>
      <c r="J39" s="33">
        <f t="shared" si="34"/>
        <v>512.48774948382663</v>
      </c>
      <c r="K39" s="31">
        <v>740</v>
      </c>
      <c r="L39" s="31">
        <f t="shared" si="28"/>
        <v>227.51225051617337</v>
      </c>
      <c r="M39" s="78">
        <f t="shared" si="35"/>
        <v>0.30744898718401809</v>
      </c>
    </row>
    <row r="40" ht="14.25">
      <c r="B40" s="86" t="s">
        <v>42</v>
      </c>
      <c r="C40" s="30" t="s">
        <v>28</v>
      </c>
      <c r="D40" s="44">
        <v>5</v>
      </c>
      <c r="E40" s="31">
        <v>85.980000000000004</v>
      </c>
      <c r="F40" s="31">
        <f t="shared" si="33"/>
        <v>429.90000000000003</v>
      </c>
      <c r="G40" s="32">
        <f>F40/$F$41</f>
        <v>0.022941041523285154</v>
      </c>
      <c r="H40" s="31">
        <f>G40*$H$41</f>
        <v>68.823124569855466</v>
      </c>
      <c r="I40" s="31">
        <f>G40*$I$41</f>
        <v>13.764624913971092</v>
      </c>
      <c r="J40" s="87">
        <f t="shared" si="34"/>
        <v>512.48774948382663</v>
      </c>
      <c r="K40" s="44">
        <v>740</v>
      </c>
      <c r="L40" s="44">
        <f t="shared" si="28"/>
        <v>227.51225051617337</v>
      </c>
      <c r="M40" s="88">
        <f t="shared" si="35"/>
        <v>0.30744898718401809</v>
      </c>
    </row>
    <row r="41" ht="14.25">
      <c r="B41" s="79"/>
      <c r="C41" s="64"/>
      <c r="D41" s="43">
        <f>SUM(D32:D40)</f>
        <v>217.94999999999999</v>
      </c>
      <c r="E41" s="69"/>
      <c r="F41" s="80">
        <f>SUM(F32:F40)</f>
        <v>18739.341000000004</v>
      </c>
      <c r="G41" s="82">
        <f>SUM(G32:G40)</f>
        <v>0.99999999999999989</v>
      </c>
      <c r="H41" s="67">
        <v>3000</v>
      </c>
      <c r="I41" s="43">
        <v>600</v>
      </c>
      <c r="J41" s="46">
        <f>SUM(J32:J40)</f>
        <v>22339.340999999997</v>
      </c>
      <c r="K41" s="43">
        <f>SUM(K32:K40)</f>
        <v>32830</v>
      </c>
      <c r="L41" s="43">
        <f>K41-J41</f>
        <v>10490.659000000003</v>
      </c>
      <c r="M41" s="48">
        <f>AVERAGE(M32:M40)</f>
        <v>0.3086962082287863</v>
      </c>
    </row>
    <row r="42" ht="14.25">
      <c r="B42" s="75" t="s">
        <v>45</v>
      </c>
      <c r="C42" s="16" t="s">
        <v>28</v>
      </c>
      <c r="D42" s="17">
        <v>89</v>
      </c>
      <c r="E42" s="17">
        <v>85.980000000000004</v>
      </c>
      <c r="F42" s="17">
        <f t="shared" ref="F42:F45" si="36">D42*E42</f>
        <v>7652.2200000000003</v>
      </c>
      <c r="G42" s="18">
        <f>F42/$F$51</f>
        <v>0.40546697038724372</v>
      </c>
      <c r="H42" s="17">
        <f>G42*$H$51</f>
        <v>1216.4009111617311</v>
      </c>
      <c r="I42" s="17">
        <f>G42*$I$51</f>
        <v>243.28018223234622</v>
      </c>
      <c r="J42" s="19">
        <f t="shared" ref="J42:J45" si="37">F42+H42+I42</f>
        <v>9111.9010933940772</v>
      </c>
      <c r="K42" s="17">
        <v>13500</v>
      </c>
      <c r="L42" s="17">
        <f t="shared" si="28"/>
        <v>4388.0989066059228</v>
      </c>
      <c r="M42" s="76">
        <f t="shared" ref="M42:M45" si="38">L42/K42</f>
        <v>0.3250443634522906</v>
      </c>
      <c r="O42" s="89"/>
    </row>
    <row r="43" ht="14.25">
      <c r="B43" s="77" t="s">
        <v>45</v>
      </c>
      <c r="C43" s="30" t="s">
        <v>28</v>
      </c>
      <c r="D43" s="31">
        <v>89</v>
      </c>
      <c r="E43" s="31">
        <v>85.980000000000004</v>
      </c>
      <c r="F43" s="31">
        <f t="shared" si="36"/>
        <v>7652.2200000000003</v>
      </c>
      <c r="G43" s="32">
        <f>F43/$F$51</f>
        <v>0.40546697038724372</v>
      </c>
      <c r="H43" s="31">
        <f>G43*$H$51</f>
        <v>1216.4009111617311</v>
      </c>
      <c r="I43" s="31">
        <f>G43*$I$51</f>
        <v>243.28018223234622</v>
      </c>
      <c r="J43" s="33">
        <f t="shared" si="37"/>
        <v>9111.9010933940772</v>
      </c>
      <c r="K43" s="31">
        <v>13500</v>
      </c>
      <c r="L43" s="31">
        <f t="shared" si="28"/>
        <v>4388.0989066059228</v>
      </c>
      <c r="M43" s="78">
        <f t="shared" si="38"/>
        <v>0.3250443634522906</v>
      </c>
      <c r="O43" s="89"/>
    </row>
    <row r="44" ht="14.25">
      <c r="B44" s="77" t="s">
        <v>37</v>
      </c>
      <c r="C44" s="30" t="s">
        <v>28</v>
      </c>
      <c r="D44" s="31">
        <v>5.5</v>
      </c>
      <c r="E44" s="31">
        <v>85.980000000000004</v>
      </c>
      <c r="F44" s="31">
        <f t="shared" si="36"/>
        <v>472.89000000000004</v>
      </c>
      <c r="G44" s="32">
        <f>F44/$F$51</f>
        <v>0.025056947608200458</v>
      </c>
      <c r="H44" s="31">
        <f>G44*$H$51</f>
        <v>75.17084282460138</v>
      </c>
      <c r="I44" s="31">
        <f>G44*$I$51</f>
        <v>15.034168564920275</v>
      </c>
      <c r="J44" s="33">
        <f t="shared" si="37"/>
        <v>563.09501138952169</v>
      </c>
      <c r="K44" s="31">
        <v>1000</v>
      </c>
      <c r="L44" s="31">
        <f t="shared" si="28"/>
        <v>436.90498861047831</v>
      </c>
      <c r="M44" s="78">
        <f t="shared" si="38"/>
        <v>0.43690498861047833</v>
      </c>
      <c r="O44" s="89"/>
    </row>
    <row r="45" ht="14.25">
      <c r="B45" s="77" t="s">
        <v>37</v>
      </c>
      <c r="C45" s="30" t="s">
        <v>28</v>
      </c>
      <c r="D45" s="31">
        <v>5.5</v>
      </c>
      <c r="E45" s="31">
        <v>85.980000000000004</v>
      </c>
      <c r="F45" s="31">
        <f t="shared" si="36"/>
        <v>472.89000000000004</v>
      </c>
      <c r="G45" s="32">
        <f>F45/$F$51</f>
        <v>0.025056947608200458</v>
      </c>
      <c r="H45" s="31">
        <f>G45*$H$51</f>
        <v>75.17084282460138</v>
      </c>
      <c r="I45" s="31">
        <f>G45*$I$51</f>
        <v>15.034168564920275</v>
      </c>
      <c r="J45" s="33">
        <f t="shared" si="37"/>
        <v>563.09501138952169</v>
      </c>
      <c r="K45" s="31">
        <v>1000</v>
      </c>
      <c r="L45" s="31">
        <f t="shared" si="28"/>
        <v>436.90498861047831</v>
      </c>
      <c r="M45" s="78">
        <f t="shared" si="38"/>
        <v>0.43690498861047833</v>
      </c>
      <c r="N45" s="81" t="s">
        <v>60</v>
      </c>
      <c r="O45" s="89"/>
    </row>
    <row r="46" ht="14.25">
      <c r="A46" s="61"/>
      <c r="B46" s="86" t="s">
        <v>42</v>
      </c>
      <c r="C46" s="30" t="s">
        <v>28</v>
      </c>
      <c r="D46" s="31">
        <v>5</v>
      </c>
      <c r="E46" s="31">
        <v>85.980000000000004</v>
      </c>
      <c r="F46" s="31">
        <f>D46*E46</f>
        <v>429.90000000000003</v>
      </c>
      <c r="G46" s="32">
        <f>F46/$F$51</f>
        <v>0.022779043280182234</v>
      </c>
      <c r="H46" s="31">
        <f>G46*$H$51</f>
        <v>68.337129840546709</v>
      </c>
      <c r="I46" s="31">
        <f>G46*$I$51</f>
        <v>13.66742596810934</v>
      </c>
      <c r="J46" s="33">
        <f>F46+H46+I46</f>
        <v>511.90455580865608</v>
      </c>
      <c r="K46" s="31">
        <v>740</v>
      </c>
      <c r="L46" s="31">
        <f>K46-J46</f>
        <v>228.09544419134392</v>
      </c>
      <c r="M46" s="78">
        <f>L46/K46</f>
        <v>0.30823708674505934</v>
      </c>
      <c r="N46" s="90"/>
      <c r="O46" s="89"/>
    </row>
    <row r="47" ht="14.25">
      <c r="A47" s="61"/>
      <c r="B47" s="86" t="s">
        <v>42</v>
      </c>
      <c r="C47" s="30" t="s">
        <v>28</v>
      </c>
      <c r="D47" s="31">
        <v>5</v>
      </c>
      <c r="E47" s="31">
        <v>85.980000000000004</v>
      </c>
      <c r="F47" s="31">
        <f>D47*E47</f>
        <v>429.90000000000003</v>
      </c>
      <c r="G47" s="32">
        <f>F47/$F$51</f>
        <v>0.022779043280182234</v>
      </c>
      <c r="H47" s="31">
        <f>G47*$H$51</f>
        <v>68.337129840546709</v>
      </c>
      <c r="I47" s="31">
        <f>G47*$I$51</f>
        <v>13.66742596810934</v>
      </c>
      <c r="J47" s="33">
        <f>F47+H47+I47</f>
        <v>511.90455580865608</v>
      </c>
      <c r="K47" s="31">
        <v>740</v>
      </c>
      <c r="L47" s="31">
        <f>K47-J47</f>
        <v>228.09544419134392</v>
      </c>
      <c r="M47" s="78">
        <f>L47/K47</f>
        <v>0.30823708674505934</v>
      </c>
      <c r="N47" s="90"/>
      <c r="O47" s="89"/>
    </row>
    <row r="48" ht="14.25">
      <c r="A48" s="91"/>
      <c r="B48" s="77" t="s">
        <v>51</v>
      </c>
      <c r="C48" s="30" t="s">
        <v>28</v>
      </c>
      <c r="D48" s="31">
        <v>8</v>
      </c>
      <c r="E48" s="31">
        <v>85.980000000000004</v>
      </c>
      <c r="F48" s="31">
        <f>D48*E48</f>
        <v>687.84000000000003</v>
      </c>
      <c r="G48" s="32">
        <f>F48/$F$51</f>
        <v>0.03644646924829157</v>
      </c>
      <c r="H48" s="31">
        <f>G48*$H$51</f>
        <v>109.33940774487471</v>
      </c>
      <c r="I48" s="31">
        <f>G48*$I$51</f>
        <v>21.867881548974943</v>
      </c>
      <c r="J48" s="33">
        <f>F48+H48+I48</f>
        <v>819.04728929384976</v>
      </c>
      <c r="K48" s="31">
        <v>1100</v>
      </c>
      <c r="L48" s="31">
        <f>K48-J48</f>
        <v>280.95271070615024</v>
      </c>
      <c r="M48" s="78">
        <f>L48/K48</f>
        <v>0.25541155518740932</v>
      </c>
      <c r="N48" s="90"/>
      <c r="O48" s="89"/>
    </row>
    <row r="49" ht="14.25">
      <c r="A49" s="91"/>
      <c r="B49" s="77" t="s">
        <v>51</v>
      </c>
      <c r="C49" s="30" t="s">
        <v>28</v>
      </c>
      <c r="D49" s="31">
        <v>8</v>
      </c>
      <c r="E49" s="31">
        <v>85.980000000000004</v>
      </c>
      <c r="F49" s="31">
        <f>D49*E49</f>
        <v>687.84000000000003</v>
      </c>
      <c r="G49" s="32">
        <f>F49/$F$51</f>
        <v>0.03644646924829157</v>
      </c>
      <c r="H49" s="31">
        <f>G49*$H$51</f>
        <v>109.33940774487471</v>
      </c>
      <c r="I49" s="31">
        <f>G49*$I$51</f>
        <v>21.867881548974943</v>
      </c>
      <c r="J49" s="33">
        <f>F49+H49+I49</f>
        <v>819.04728929384976</v>
      </c>
      <c r="K49" s="31">
        <v>1100</v>
      </c>
      <c r="L49" s="31">
        <f>K49-J49</f>
        <v>280.95271070615024</v>
      </c>
      <c r="M49" s="78">
        <f>L49/K49</f>
        <v>0.25541155518740932</v>
      </c>
      <c r="N49" s="90"/>
      <c r="O49" s="89"/>
    </row>
    <row r="50" ht="14.25">
      <c r="A50" s="61"/>
      <c r="B50" s="86" t="s">
        <v>57</v>
      </c>
      <c r="C50" s="30" t="s">
        <v>28</v>
      </c>
      <c r="D50" s="31">
        <v>4.5</v>
      </c>
      <c r="E50" s="31">
        <v>85.980000000000004</v>
      </c>
      <c r="F50" s="31">
        <f>D50*E50</f>
        <v>386.91000000000003</v>
      </c>
      <c r="G50" s="32">
        <f>F50/$F$51</f>
        <v>0.020501138952164009</v>
      </c>
      <c r="H50" s="31">
        <f>G50*$H$51</f>
        <v>61.503416856492031</v>
      </c>
      <c r="I50" s="31">
        <f>G50*$I$51</f>
        <v>12.300683371298406</v>
      </c>
      <c r="J50" s="33">
        <f>F50+H50+I50</f>
        <v>460.71410022779048</v>
      </c>
      <c r="K50" s="31">
        <v>700</v>
      </c>
      <c r="L50" s="31">
        <f>K50-J50</f>
        <v>239.28589977220952</v>
      </c>
      <c r="M50" s="78">
        <f>L50/K50</f>
        <v>0.34183699967458503</v>
      </c>
      <c r="N50" s="90"/>
      <c r="O50" s="89"/>
    </row>
    <row r="51" ht="14.25">
      <c r="B51" s="79"/>
      <c r="C51" s="64"/>
      <c r="D51" s="43">
        <f>SUM(D42:D50)</f>
        <v>219.5</v>
      </c>
      <c r="E51" s="69"/>
      <c r="F51" s="43">
        <f>SUM(F42:F50)</f>
        <v>18872.610000000001</v>
      </c>
      <c r="G51" s="82">
        <f>SUM(G42:G50)</f>
        <v>0.99999999999999978</v>
      </c>
      <c r="H51" s="67">
        <v>3000</v>
      </c>
      <c r="I51" s="43">
        <v>600</v>
      </c>
      <c r="J51" s="46">
        <f>SUM(J42:J50)</f>
        <v>22472.609999999997</v>
      </c>
      <c r="K51" s="43">
        <f>SUM(K42:K50)</f>
        <v>33380</v>
      </c>
      <c r="L51" s="43">
        <f>K51-J51</f>
        <v>10907.390000000003</v>
      </c>
      <c r="M51" s="48">
        <f>AVERAGE(M42:M50)</f>
        <v>0.33255922085167339</v>
      </c>
    </row>
    <row r="52" ht="14.25">
      <c r="A52" s="91"/>
      <c r="B52" s="75" t="s">
        <v>27</v>
      </c>
      <c r="C52" s="30" t="s">
        <v>28</v>
      </c>
      <c r="D52" s="31">
        <v>89</v>
      </c>
      <c r="E52" s="31">
        <v>84.390000000000001</v>
      </c>
      <c r="F52" s="31">
        <f>D52*$E$3</f>
        <v>7510.71</v>
      </c>
      <c r="G52" s="32">
        <f>F52/$F$12</f>
        <v>0.4159850432344005</v>
      </c>
      <c r="H52" s="31">
        <f>G52*$H$12</f>
        <v>2672.8536573965876</v>
      </c>
      <c r="I52" s="31">
        <f>G52*$I$12</f>
        <v>249.59102594064029</v>
      </c>
      <c r="J52" s="33">
        <f>F52+H52+I52</f>
        <v>10433.154683337229</v>
      </c>
      <c r="K52" s="31">
        <v>13000</v>
      </c>
      <c r="L52" s="31">
        <f>K52-J52</f>
        <v>2566.8453166627714</v>
      </c>
      <c r="M52" s="76">
        <f>L52/K52</f>
        <v>0.19744963974329011</v>
      </c>
    </row>
    <row r="53" ht="14.25">
      <c r="A53" s="91"/>
      <c r="B53" s="77" t="s">
        <v>27</v>
      </c>
      <c r="C53" s="30" t="s">
        <v>28</v>
      </c>
      <c r="D53" s="31">
        <v>89</v>
      </c>
      <c r="E53" s="31">
        <v>84.390000000000001</v>
      </c>
      <c r="F53" s="31">
        <f>D53*$E$3</f>
        <v>7510.71</v>
      </c>
      <c r="G53" s="32">
        <f>F53/$F$12</f>
        <v>0.4159850432344005</v>
      </c>
      <c r="H53" s="31">
        <f>G53*$H$12</f>
        <v>2672.8536573965876</v>
      </c>
      <c r="I53" s="31">
        <f>G53*$I$12</f>
        <v>249.59102594064029</v>
      </c>
      <c r="J53" s="33">
        <f>F53+H53+I53</f>
        <v>10433.154683337229</v>
      </c>
      <c r="K53" s="31">
        <v>13000</v>
      </c>
      <c r="L53" s="31">
        <f>K53-J53</f>
        <v>2566.8453166627714</v>
      </c>
      <c r="M53" s="78">
        <f>L53/K53</f>
        <v>0.19744963974329011</v>
      </c>
    </row>
    <row r="54" ht="14.25">
      <c r="A54" s="91"/>
      <c r="B54" s="77" t="s">
        <v>37</v>
      </c>
      <c r="C54" s="30" t="s">
        <v>28</v>
      </c>
      <c r="D54" s="31">
        <v>5.5</v>
      </c>
      <c r="E54" s="31">
        <v>84.390000000000001</v>
      </c>
      <c r="F54" s="31">
        <f>D54*$E$3</f>
        <v>464.14499999999998</v>
      </c>
      <c r="G54" s="32">
        <f>F54/$F$12</f>
        <v>0.025706940874035984</v>
      </c>
      <c r="H54" s="31">
        <f>G54*$H$12</f>
        <v>165.17634961439583</v>
      </c>
      <c r="I54" s="31">
        <f>G54*$I$12</f>
        <v>15.42416452442159</v>
      </c>
      <c r="J54" s="33">
        <f>F54+H54+I54</f>
        <v>644.74551413881738</v>
      </c>
      <c r="K54" s="31">
        <v>1000</v>
      </c>
      <c r="L54" s="31">
        <f>K54-J54</f>
        <v>355.25448586118262</v>
      </c>
      <c r="M54" s="78">
        <f>L54/K54</f>
        <v>0.35525448586118263</v>
      </c>
    </row>
    <row r="55" ht="14.25">
      <c r="A55" s="91"/>
      <c r="B55" s="77" t="s">
        <v>37</v>
      </c>
      <c r="C55" s="30" t="s">
        <v>28</v>
      </c>
      <c r="D55" s="31">
        <v>5.5</v>
      </c>
      <c r="E55" s="31">
        <v>84.390000000000001</v>
      </c>
      <c r="F55" s="31">
        <f>D55*$E$3</f>
        <v>464.14499999999998</v>
      </c>
      <c r="G55" s="32">
        <f>F55/$F$12</f>
        <v>0.025706940874035984</v>
      </c>
      <c r="H55" s="31">
        <f>G55*$H$12</f>
        <v>165.17634961439583</v>
      </c>
      <c r="I55" s="31">
        <f>G55*$I$12</f>
        <v>15.42416452442159</v>
      </c>
      <c r="J55" s="33">
        <f>F55+H55+I55</f>
        <v>644.74551413881738</v>
      </c>
      <c r="K55" s="31">
        <v>1000</v>
      </c>
      <c r="L55" s="31">
        <f>K55-J55</f>
        <v>355.25448586118262</v>
      </c>
      <c r="M55" s="78">
        <f>L55/K55</f>
        <v>0.35525448586118263</v>
      </c>
    </row>
    <row r="56" ht="14.25">
      <c r="A56" s="91"/>
      <c r="B56" s="77" t="s">
        <v>38</v>
      </c>
      <c r="C56" s="30" t="s">
        <v>28</v>
      </c>
      <c r="D56" s="31">
        <v>4.9900000000000002</v>
      </c>
      <c r="E56" s="31">
        <v>84.390000000000001</v>
      </c>
      <c r="F56" s="31">
        <f>D56*$E$3</f>
        <v>421.10610000000003</v>
      </c>
      <c r="G56" s="32">
        <f>F56/$F$12</f>
        <v>0.023323206356625378</v>
      </c>
      <c r="H56" s="31">
        <f>G56*$H$12</f>
        <v>149.85999719560644</v>
      </c>
      <c r="I56" s="31">
        <f>G56*$I$12</f>
        <v>13.993923813975227</v>
      </c>
      <c r="J56" s="33">
        <f>F56+H56+I56</f>
        <v>584.96002100958174</v>
      </c>
      <c r="K56" s="31">
        <v>750</v>
      </c>
      <c r="L56" s="31">
        <f>K56-J56</f>
        <v>165.03997899041826</v>
      </c>
      <c r="M56" s="78">
        <f>L56/K56</f>
        <v>0.2200533053205577</v>
      </c>
      <c r="N56" s="92" t="s">
        <v>32</v>
      </c>
    </row>
    <row r="57" ht="14.25">
      <c r="A57" s="91"/>
      <c r="B57" s="77" t="s">
        <v>38</v>
      </c>
      <c r="C57" s="30" t="s">
        <v>28</v>
      </c>
      <c r="D57" s="31">
        <v>4.9900000000000002</v>
      </c>
      <c r="E57" s="31">
        <v>84.390000000000001</v>
      </c>
      <c r="F57" s="31">
        <f>D57*$E$3</f>
        <v>421.10610000000003</v>
      </c>
      <c r="G57" s="32">
        <f>F57/$F$12</f>
        <v>0.023323206356625378</v>
      </c>
      <c r="H57" s="31">
        <f>G57*$H$12</f>
        <v>149.85999719560644</v>
      </c>
      <c r="I57" s="31">
        <f>G57*$I$12</f>
        <v>13.993923813975227</v>
      </c>
      <c r="J57" s="33">
        <f>F57+H57+I57</f>
        <v>584.96002100958174</v>
      </c>
      <c r="K57" s="31">
        <v>750</v>
      </c>
      <c r="L57" s="31">
        <f>K57-J57</f>
        <v>165.03997899041826</v>
      </c>
      <c r="M57" s="78">
        <f>L57/K57</f>
        <v>0.2200533053205577</v>
      </c>
    </row>
    <row r="58" ht="14.25">
      <c r="A58" s="91"/>
      <c r="B58" s="77" t="s">
        <v>38</v>
      </c>
      <c r="C58" s="30" t="s">
        <v>28</v>
      </c>
      <c r="D58" s="31">
        <v>4.9900000000000002</v>
      </c>
      <c r="E58" s="31">
        <v>84.390000000000001</v>
      </c>
      <c r="F58" s="31">
        <f>D58*$E$3</f>
        <v>421.10610000000003</v>
      </c>
      <c r="G58" s="32">
        <f>F58/$F$12</f>
        <v>0.023323206356625378</v>
      </c>
      <c r="H58" s="31">
        <f>G58*$H$12</f>
        <v>149.85999719560644</v>
      </c>
      <c r="I58" s="31">
        <f>G58*$I$12</f>
        <v>13.993923813975227</v>
      </c>
      <c r="J58" s="33">
        <f>F58+H58+I58</f>
        <v>584.96002100958174</v>
      </c>
      <c r="K58" s="31">
        <v>750</v>
      </c>
      <c r="L58" s="31">
        <f>K58-J58</f>
        <v>165.03997899041826</v>
      </c>
      <c r="M58" s="78">
        <f>L58/K58</f>
        <v>0.2200533053205577</v>
      </c>
    </row>
    <row r="59" ht="14.25">
      <c r="A59" s="91"/>
      <c r="B59" s="77" t="s">
        <v>38</v>
      </c>
      <c r="C59" s="30" t="s">
        <v>28</v>
      </c>
      <c r="D59" s="31">
        <v>4.9900000000000002</v>
      </c>
      <c r="E59" s="31">
        <v>84.390000000000001</v>
      </c>
      <c r="F59" s="31">
        <f>D59*$E$3</f>
        <v>421.10610000000003</v>
      </c>
      <c r="G59" s="32">
        <f>F59/$F$12</f>
        <v>0.023323206356625378</v>
      </c>
      <c r="H59" s="31">
        <f>G59*$H$12</f>
        <v>149.85999719560644</v>
      </c>
      <c r="I59" s="31">
        <f>G59*$I$12</f>
        <v>13.993923813975227</v>
      </c>
      <c r="J59" s="33">
        <f>F59+H59+I59</f>
        <v>584.96002100958174</v>
      </c>
      <c r="K59" s="31">
        <v>750</v>
      </c>
      <c r="L59" s="31">
        <f>K59-J59</f>
        <v>165.03997899041826</v>
      </c>
      <c r="M59" s="78">
        <f>L59/K59</f>
        <v>0.2200533053205577</v>
      </c>
    </row>
    <row r="60" ht="14.25">
      <c r="A60" s="91"/>
      <c r="B60" s="77" t="s">
        <v>38</v>
      </c>
      <c r="C60" s="30" t="s">
        <v>28</v>
      </c>
      <c r="D60" s="44">
        <v>4.9900000000000002</v>
      </c>
      <c r="E60" s="31">
        <v>84.390000000000001</v>
      </c>
      <c r="F60" s="31">
        <f>D60*$E$3</f>
        <v>421.10610000000003</v>
      </c>
      <c r="G60" s="32">
        <f>F60/$F$12</f>
        <v>0.023323206356625378</v>
      </c>
      <c r="H60" s="44">
        <f>G60*$H$12</f>
        <v>149.85999719560644</v>
      </c>
      <c r="I60" s="44">
        <f>G60*$I$12</f>
        <v>13.993923813975227</v>
      </c>
      <c r="J60" s="87">
        <f>F60+H60+I60</f>
        <v>584.96002100958174</v>
      </c>
      <c r="K60" s="44">
        <v>750</v>
      </c>
      <c r="L60" s="44">
        <f>K60-J60</f>
        <v>165.03997899041826</v>
      </c>
      <c r="M60" s="88">
        <f>L60/K60</f>
        <v>0.2200533053205577</v>
      </c>
    </row>
    <row r="61" ht="14.25">
      <c r="A61" s="91"/>
      <c r="B61" s="79"/>
      <c r="C61" s="64"/>
      <c r="D61" s="43">
        <f>SUM(D52:D60)</f>
        <v>213.95000000000005</v>
      </c>
      <c r="E61" s="69"/>
      <c r="F61" s="80">
        <f>SUM(F52:F60)</f>
        <v>18055.240500000004</v>
      </c>
      <c r="G61" s="82">
        <f>SUM(G52:G60)</f>
        <v>0.99999999999999967</v>
      </c>
      <c r="H61" s="43">
        <v>6425.3599999999997</v>
      </c>
      <c r="I61" s="43">
        <v>600</v>
      </c>
      <c r="J61" s="46">
        <f>SUM(J52:J60)</f>
        <v>25080.600499999997</v>
      </c>
      <c r="K61" s="43">
        <f>SUM(K52:K60)</f>
        <v>31750</v>
      </c>
      <c r="L61" s="43">
        <f>K61-J61</f>
        <v>6669.3995000000032</v>
      </c>
      <c r="M61" s="48">
        <f>AVERAGE(M52:M60)</f>
        <v>0.24507497531241493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E4" activeCellId="0" sqref="E4"/>
    </sheetView>
  </sheetViews>
  <sheetFormatPr defaultRowHeight="14.25"/>
  <cols>
    <col customWidth="1" min="2" max="2" width="17.5703125"/>
    <col customWidth="1" min="3" max="5" style="1" width="26.5703125"/>
    <col bestFit="1" customWidth="1" min="6" max="6" width="14.7109375"/>
  </cols>
  <sheetData>
    <row r="2">
      <c r="B2" t="s">
        <v>1</v>
      </c>
      <c r="C2" s="93" t="s">
        <v>61</v>
      </c>
      <c r="D2" s="93" t="s">
        <v>62</v>
      </c>
      <c r="E2" s="93" t="s">
        <v>63</v>
      </c>
      <c r="F2" t="s">
        <v>24</v>
      </c>
    </row>
    <row r="3">
      <c r="B3" t="str">
        <f>БАЗА!C4</f>
        <v>IN2601904</v>
      </c>
      <c r="C3" s="94">
        <f>БАЗА!M4</f>
        <v>45906</v>
      </c>
      <c r="D3" s="94">
        <v>45910</v>
      </c>
      <c r="E3" s="94">
        <v>45918</v>
      </c>
      <c r="F3" t="str">
        <f>БАЗА!Z4</f>
        <v>MF1544442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Р7-Офис/2025.2.1.801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parshikovas@headoffice.psbank.local</cp:lastModifiedBy>
  <cp:revision>7</cp:revision>
  <dcterms:modified xsi:type="dcterms:W3CDTF">2025-09-23T12:52:44Z</dcterms:modified>
</cp:coreProperties>
</file>