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:\восстановлено с ПК\Users\пк\Desktop\Антон\Avito\"/>
    </mc:Choice>
  </mc:AlternateContent>
  <xr:revisionPtr revIDLastSave="0" documentId="13_ncr:1_{56679EEB-2C67-44D0-B57C-CFDDB372274B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БАЗА" sheetId="1" r:id="rId1"/>
    <sheet name="Расчеты и перспектива" sheetId="2" r:id="rId2"/>
    <sheet name="Идеи" sheetId="4" r:id="rId3"/>
    <sheet name="Сроки доставки" sheetId="3" r:id="rId4"/>
    <sheet name="для работы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5" i="1" l="1"/>
  <c r="K56" i="1"/>
  <c r="K57" i="1"/>
  <c r="K58" i="1"/>
  <c r="K59" i="1"/>
  <c r="K60" i="1"/>
  <c r="K61" i="1"/>
  <c r="K62" i="1"/>
  <c r="K54" i="1"/>
  <c r="J55" i="1"/>
  <c r="J56" i="1"/>
  <c r="J57" i="1"/>
  <c r="J58" i="1"/>
  <c r="J59" i="1"/>
  <c r="J60" i="1"/>
  <c r="J61" i="1"/>
  <c r="J62" i="1"/>
  <c r="J54" i="1"/>
  <c r="I55" i="1"/>
  <c r="I56" i="1"/>
  <c r="I57" i="1"/>
  <c r="I58" i="1"/>
  <c r="I59" i="1"/>
  <c r="I60" i="1"/>
  <c r="I61" i="1"/>
  <c r="I62" i="1"/>
  <c r="I54" i="1"/>
  <c r="H62" i="1"/>
  <c r="H61" i="1"/>
  <c r="H60" i="1"/>
  <c r="H59" i="1"/>
  <c r="H58" i="1"/>
  <c r="H57" i="1"/>
  <c r="H56" i="1"/>
  <c r="H55" i="1"/>
  <c r="H54" i="1"/>
  <c r="N63" i="1"/>
  <c r="F63" i="1"/>
  <c r="R62" i="1"/>
  <c r="R61" i="1"/>
  <c r="R60" i="1"/>
  <c r="R59" i="1"/>
  <c r="R58" i="1"/>
  <c r="R57" i="1"/>
  <c r="R56" i="1"/>
  <c r="R55" i="1"/>
  <c r="R54" i="1"/>
  <c r="H52" i="1"/>
  <c r="H51" i="1"/>
  <c r="H50" i="1"/>
  <c r="H49" i="1"/>
  <c r="H48" i="1"/>
  <c r="H47" i="1"/>
  <c r="H46" i="1"/>
  <c r="H45" i="1"/>
  <c r="H53" i="1" s="1"/>
  <c r="H44" i="1"/>
  <c r="N53" i="1"/>
  <c r="F53" i="1"/>
  <c r="R52" i="1"/>
  <c r="R51" i="1"/>
  <c r="R50" i="1"/>
  <c r="R49" i="1"/>
  <c r="R48" i="1"/>
  <c r="R47" i="1"/>
  <c r="R46" i="1"/>
  <c r="R45" i="1"/>
  <c r="R44" i="1"/>
  <c r="H42" i="1"/>
  <c r="H41" i="1"/>
  <c r="H40" i="1"/>
  <c r="H39" i="1"/>
  <c r="H38" i="1"/>
  <c r="H37" i="1"/>
  <c r="H36" i="1"/>
  <c r="H35" i="1"/>
  <c r="N43" i="1"/>
  <c r="F43" i="1"/>
  <c r="R42" i="1"/>
  <c r="R41" i="1"/>
  <c r="R40" i="1"/>
  <c r="R39" i="1"/>
  <c r="R38" i="1"/>
  <c r="R37" i="1"/>
  <c r="R36" i="1"/>
  <c r="R35" i="1"/>
  <c r="F4" i="4"/>
  <c r="F3" i="4"/>
  <c r="K5" i="4"/>
  <c r="D5" i="4"/>
  <c r="F2" i="4"/>
  <c r="F5" i="4" s="1"/>
  <c r="N34" i="1"/>
  <c r="F34" i="1"/>
  <c r="R33" i="1"/>
  <c r="H33" i="1"/>
  <c r="R32" i="1"/>
  <c r="H32" i="1"/>
  <c r="R31" i="1"/>
  <c r="H31" i="1"/>
  <c r="R30" i="1"/>
  <c r="H30" i="1"/>
  <c r="R29" i="1"/>
  <c r="H29" i="1"/>
  <c r="R28" i="1"/>
  <c r="H28" i="1"/>
  <c r="R27" i="1"/>
  <c r="H27" i="1"/>
  <c r="R26" i="1"/>
  <c r="H26" i="1"/>
  <c r="R25" i="1"/>
  <c r="H25" i="1"/>
  <c r="F3" i="3"/>
  <c r="C3" i="3"/>
  <c r="B3" i="3"/>
  <c r="K18" i="2"/>
  <c r="D18" i="2"/>
  <c r="F17" i="2"/>
  <c r="F16" i="2"/>
  <c r="F15" i="2"/>
  <c r="F14" i="2"/>
  <c r="F13" i="2"/>
  <c r="F18" i="2" s="1"/>
  <c r="K12" i="2"/>
  <c r="D12" i="2"/>
  <c r="F11" i="2"/>
  <c r="F10" i="2"/>
  <c r="F9" i="2"/>
  <c r="F8" i="2"/>
  <c r="F7" i="2"/>
  <c r="F6" i="2"/>
  <c r="F5" i="2"/>
  <c r="F4" i="2"/>
  <c r="F3" i="2"/>
  <c r="N24" i="1"/>
  <c r="F24" i="1"/>
  <c r="R23" i="1"/>
  <c r="H23" i="1"/>
  <c r="R22" i="1"/>
  <c r="H22" i="1"/>
  <c r="R21" i="1"/>
  <c r="H21" i="1"/>
  <c r="R20" i="1"/>
  <c r="H20" i="1"/>
  <c r="R19" i="1"/>
  <c r="H19" i="1"/>
  <c r="R18" i="1"/>
  <c r="H18" i="1"/>
  <c r="R17" i="1"/>
  <c r="H17" i="1"/>
  <c r="R16" i="1"/>
  <c r="H16" i="1"/>
  <c r="R15" i="1"/>
  <c r="H15" i="1"/>
  <c r="R14" i="1"/>
  <c r="H14" i="1"/>
  <c r="H24" i="1" s="1"/>
  <c r="N13" i="1"/>
  <c r="F13" i="1"/>
  <c r="R12" i="1"/>
  <c r="H12" i="1"/>
  <c r="R11" i="1"/>
  <c r="H11" i="1"/>
  <c r="R10" i="1"/>
  <c r="H10" i="1"/>
  <c r="R9" i="1"/>
  <c r="H9" i="1"/>
  <c r="R8" i="1"/>
  <c r="H8" i="1"/>
  <c r="R7" i="1"/>
  <c r="H7" i="1"/>
  <c r="R6" i="1"/>
  <c r="H6" i="1"/>
  <c r="R5" i="1"/>
  <c r="H5" i="1"/>
  <c r="R4" i="1"/>
  <c r="H4" i="1"/>
  <c r="I49" i="1" l="1"/>
  <c r="I48" i="1"/>
  <c r="I52" i="1"/>
  <c r="I45" i="1"/>
  <c r="I44" i="1"/>
  <c r="I46" i="1"/>
  <c r="I50" i="1"/>
  <c r="I47" i="1"/>
  <c r="I51" i="1"/>
  <c r="I36" i="1"/>
  <c r="I35" i="1"/>
  <c r="J35" i="1" s="1"/>
  <c r="H63" i="1"/>
  <c r="I17" i="1"/>
  <c r="J17" i="1" s="1"/>
  <c r="I21" i="1"/>
  <c r="J21" i="1" s="1"/>
  <c r="H43" i="1"/>
  <c r="I38" i="1"/>
  <c r="K38" i="1" s="1"/>
  <c r="J36" i="1"/>
  <c r="K36" i="1"/>
  <c r="I37" i="1"/>
  <c r="I39" i="1"/>
  <c r="I40" i="1"/>
  <c r="I41" i="1"/>
  <c r="I42" i="1"/>
  <c r="G4" i="4"/>
  <c r="G3" i="4"/>
  <c r="H3" i="4"/>
  <c r="J3" i="4" s="1"/>
  <c r="L3" i="4" s="1"/>
  <c r="M3" i="4" s="1"/>
  <c r="I3" i="4"/>
  <c r="G2" i="4"/>
  <c r="H2" i="4" s="1"/>
  <c r="G13" i="2"/>
  <c r="H13" i="2" s="1"/>
  <c r="G14" i="2"/>
  <c r="H14" i="2" s="1"/>
  <c r="G15" i="2"/>
  <c r="H15" i="2" s="1"/>
  <c r="G16" i="2"/>
  <c r="H16" i="2" s="1"/>
  <c r="G17" i="2"/>
  <c r="H17" i="2" s="1"/>
  <c r="I23" i="1"/>
  <c r="J23" i="1" s="1"/>
  <c r="I19" i="1"/>
  <c r="J19" i="1" s="1"/>
  <c r="I15" i="1"/>
  <c r="J15" i="1" s="1"/>
  <c r="I22" i="1"/>
  <c r="J22" i="1" s="1"/>
  <c r="I18" i="1"/>
  <c r="J18" i="1" s="1"/>
  <c r="I14" i="1"/>
  <c r="J14" i="1" s="1"/>
  <c r="I16" i="1"/>
  <c r="J16" i="1" s="1"/>
  <c r="I20" i="1"/>
  <c r="J20" i="1" s="1"/>
  <c r="H34" i="1"/>
  <c r="I27" i="1" s="1"/>
  <c r="K19" i="1"/>
  <c r="L19" i="1" s="1"/>
  <c r="O19" i="1" s="1"/>
  <c r="P19" i="1" s="1"/>
  <c r="K16" i="1"/>
  <c r="L16" i="1" s="1"/>
  <c r="O16" i="1" s="1"/>
  <c r="P16" i="1" s="1"/>
  <c r="H13" i="1"/>
  <c r="I4" i="1" s="1"/>
  <c r="F12" i="2"/>
  <c r="G11" i="2" s="1"/>
  <c r="K47" i="1" l="1"/>
  <c r="J47" i="1"/>
  <c r="J45" i="1"/>
  <c r="K45" i="1"/>
  <c r="K14" i="1"/>
  <c r="J50" i="1"/>
  <c r="K50" i="1"/>
  <c r="J52" i="1"/>
  <c r="K52" i="1"/>
  <c r="J46" i="1"/>
  <c r="K46" i="1"/>
  <c r="J48" i="1"/>
  <c r="K48" i="1"/>
  <c r="K21" i="1"/>
  <c r="L21" i="1" s="1"/>
  <c r="O21" i="1" s="1"/>
  <c r="P21" i="1" s="1"/>
  <c r="K51" i="1"/>
  <c r="J51" i="1"/>
  <c r="J44" i="1"/>
  <c r="L44" i="1" s="1"/>
  <c r="O44" i="1" s="1"/>
  <c r="K44" i="1"/>
  <c r="J49" i="1"/>
  <c r="K49" i="1"/>
  <c r="I63" i="1"/>
  <c r="I43" i="1"/>
  <c r="K15" i="1"/>
  <c r="L15" i="1" s="1"/>
  <c r="O15" i="1" s="1"/>
  <c r="P15" i="1" s="1"/>
  <c r="L36" i="1"/>
  <c r="O36" i="1" s="1"/>
  <c r="P36" i="1" s="1"/>
  <c r="I53" i="1"/>
  <c r="G3" i="2"/>
  <c r="J38" i="1"/>
  <c r="L38" i="1" s="1"/>
  <c r="O38" i="1" s="1"/>
  <c r="P38" i="1" s="1"/>
  <c r="K27" i="1"/>
  <c r="L27" i="1" s="1"/>
  <c r="J27" i="1"/>
  <c r="I24" i="1"/>
  <c r="I32" i="1"/>
  <c r="I26" i="1"/>
  <c r="I30" i="1"/>
  <c r="K23" i="1"/>
  <c r="L23" i="1" s="1"/>
  <c r="O23" i="1" s="1"/>
  <c r="P23" i="1" s="1"/>
  <c r="I28" i="1"/>
  <c r="I25" i="1"/>
  <c r="I29" i="1"/>
  <c r="K18" i="1"/>
  <c r="L18" i="1" s="1"/>
  <c r="O18" i="1" s="1"/>
  <c r="P18" i="1" s="1"/>
  <c r="K17" i="1"/>
  <c r="L17" i="1" s="1"/>
  <c r="O17" i="1" s="1"/>
  <c r="P17" i="1" s="1"/>
  <c r="I33" i="1"/>
  <c r="I31" i="1"/>
  <c r="J37" i="1"/>
  <c r="K37" i="1"/>
  <c r="J41" i="1"/>
  <c r="K41" i="1"/>
  <c r="J42" i="1"/>
  <c r="K42" i="1"/>
  <c r="K35" i="1"/>
  <c r="J40" i="1"/>
  <c r="K40" i="1"/>
  <c r="J39" i="1"/>
  <c r="K39" i="1"/>
  <c r="G10" i="2"/>
  <c r="H10" i="2" s="1"/>
  <c r="G6" i="2"/>
  <c r="I6" i="2" s="1"/>
  <c r="H4" i="4"/>
  <c r="I4" i="4"/>
  <c r="I2" i="4"/>
  <c r="J2" i="4" s="1"/>
  <c r="G5" i="4"/>
  <c r="L2" i="4"/>
  <c r="M2" i="4" s="1"/>
  <c r="M5" i="4" s="1"/>
  <c r="K22" i="1"/>
  <c r="L22" i="1" s="1"/>
  <c r="O22" i="1" s="1"/>
  <c r="P22" i="1" s="1"/>
  <c r="K20" i="1"/>
  <c r="L20" i="1" s="1"/>
  <c r="O20" i="1" s="1"/>
  <c r="P20" i="1" s="1"/>
  <c r="K4" i="1"/>
  <c r="J4" i="1"/>
  <c r="H3" i="2"/>
  <c r="I3" i="2"/>
  <c r="I10" i="1"/>
  <c r="I6" i="1"/>
  <c r="H11" i="2"/>
  <c r="I11" i="2"/>
  <c r="G9" i="2"/>
  <c r="G5" i="2"/>
  <c r="G8" i="2"/>
  <c r="G4" i="2"/>
  <c r="I7" i="1"/>
  <c r="I8" i="1"/>
  <c r="I15" i="2"/>
  <c r="G7" i="2"/>
  <c r="I17" i="2"/>
  <c r="I14" i="2"/>
  <c r="I10" i="2"/>
  <c r="I11" i="1"/>
  <c r="I12" i="1"/>
  <c r="I9" i="1"/>
  <c r="G18" i="2"/>
  <c r="I13" i="2"/>
  <c r="I5" i="1"/>
  <c r="L14" i="1"/>
  <c r="I16" i="2"/>
  <c r="J16" i="2" s="1"/>
  <c r="L16" i="2" s="1"/>
  <c r="M16" i="2" s="1"/>
  <c r="L54" i="1" l="1"/>
  <c r="L60" i="1"/>
  <c r="O60" i="1" s="1"/>
  <c r="P60" i="1" s="1"/>
  <c r="L58" i="1"/>
  <c r="O58" i="1" s="1"/>
  <c r="P58" i="1" s="1"/>
  <c r="L55" i="1"/>
  <c r="O55" i="1" s="1"/>
  <c r="P55" i="1" s="1"/>
  <c r="L62" i="1"/>
  <c r="O62" i="1" s="1"/>
  <c r="P62" i="1" s="1"/>
  <c r="L61" i="1"/>
  <c r="O61" i="1" s="1"/>
  <c r="P61" i="1" s="1"/>
  <c r="L59" i="1"/>
  <c r="O59" i="1" s="1"/>
  <c r="P59" i="1" s="1"/>
  <c r="L57" i="1"/>
  <c r="O57" i="1" s="1"/>
  <c r="P57" i="1" s="1"/>
  <c r="L56" i="1"/>
  <c r="O56" i="1" s="1"/>
  <c r="P56" i="1" s="1"/>
  <c r="L47" i="1"/>
  <c r="O47" i="1" s="1"/>
  <c r="P47" i="1" s="1"/>
  <c r="L45" i="1"/>
  <c r="O45" i="1" s="1"/>
  <c r="P45" i="1" s="1"/>
  <c r="L51" i="1"/>
  <c r="O51" i="1" s="1"/>
  <c r="P51" i="1" s="1"/>
  <c r="L50" i="1"/>
  <c r="O50" i="1" s="1"/>
  <c r="P50" i="1" s="1"/>
  <c r="L52" i="1"/>
  <c r="O52" i="1" s="1"/>
  <c r="P52" i="1" s="1"/>
  <c r="L48" i="1"/>
  <c r="O48" i="1" s="1"/>
  <c r="P48" i="1" s="1"/>
  <c r="L46" i="1"/>
  <c r="O46" i="1" s="1"/>
  <c r="P46" i="1" s="1"/>
  <c r="L49" i="1"/>
  <c r="O49" i="1" s="1"/>
  <c r="P49" i="1" s="1"/>
  <c r="L40" i="1"/>
  <c r="O40" i="1" s="1"/>
  <c r="P40" i="1" s="1"/>
  <c r="O27" i="1"/>
  <c r="P27" i="1" s="1"/>
  <c r="J28" i="1"/>
  <c r="K28" i="1"/>
  <c r="J32" i="1"/>
  <c r="K32" i="1"/>
  <c r="I34" i="1"/>
  <c r="L39" i="1"/>
  <c r="O39" i="1" s="1"/>
  <c r="P39" i="1" s="1"/>
  <c r="K31" i="1"/>
  <c r="J31" i="1"/>
  <c r="L31" i="1" s="1"/>
  <c r="K29" i="1"/>
  <c r="J29" i="1"/>
  <c r="L29" i="1" s="1"/>
  <c r="K30" i="1"/>
  <c r="J30" i="1"/>
  <c r="L30" i="1" s="1"/>
  <c r="L4" i="1"/>
  <c r="O4" i="1" s="1"/>
  <c r="P4" i="1" s="1"/>
  <c r="K33" i="1"/>
  <c r="J33" i="1"/>
  <c r="K25" i="1"/>
  <c r="L25" i="1" s="1"/>
  <c r="O25" i="1" s="1"/>
  <c r="J25" i="1"/>
  <c r="K26" i="1"/>
  <c r="J26" i="1"/>
  <c r="L42" i="1"/>
  <c r="O42" i="1" s="1"/>
  <c r="P42" i="1" s="1"/>
  <c r="L35" i="1"/>
  <c r="L41" i="1"/>
  <c r="O41" i="1" s="1"/>
  <c r="P41" i="1" s="1"/>
  <c r="L37" i="1"/>
  <c r="O37" i="1" s="1"/>
  <c r="P37" i="1" s="1"/>
  <c r="H6" i="2"/>
  <c r="J6" i="2"/>
  <c r="L6" i="2" s="1"/>
  <c r="M6" i="2" s="1"/>
  <c r="J10" i="2"/>
  <c r="L10" i="2" s="1"/>
  <c r="M10" i="2" s="1"/>
  <c r="J4" i="4"/>
  <c r="L4" i="4" s="1"/>
  <c r="M4" i="4" s="1"/>
  <c r="J5" i="4"/>
  <c r="L5" i="4" s="1"/>
  <c r="L24" i="1"/>
  <c r="O24" i="1" s="1"/>
  <c r="O14" i="1"/>
  <c r="P14" i="1" s="1"/>
  <c r="P24" i="1" s="1"/>
  <c r="K10" i="1"/>
  <c r="J10" i="1"/>
  <c r="H7" i="2"/>
  <c r="I7" i="2"/>
  <c r="J15" i="2"/>
  <c r="L15" i="2" s="1"/>
  <c r="M15" i="2" s="1"/>
  <c r="I4" i="2"/>
  <c r="H4" i="2"/>
  <c r="J3" i="2"/>
  <c r="J14" i="2"/>
  <c r="L14" i="2" s="1"/>
  <c r="M14" i="2" s="1"/>
  <c r="K8" i="1"/>
  <c r="J8" i="1"/>
  <c r="L8" i="1" s="1"/>
  <c r="O8" i="1" s="1"/>
  <c r="P8" i="1" s="1"/>
  <c r="I8" i="2"/>
  <c r="H8" i="2"/>
  <c r="J8" i="2" s="1"/>
  <c r="L8" i="2" s="1"/>
  <c r="M8" i="2" s="1"/>
  <c r="J11" i="2"/>
  <c r="L11" i="2" s="1"/>
  <c r="M11" i="2" s="1"/>
  <c r="K11" i="1"/>
  <c r="J11" i="1"/>
  <c r="H9" i="2"/>
  <c r="I9" i="2"/>
  <c r="K6" i="1"/>
  <c r="J6" i="1"/>
  <c r="K5" i="1"/>
  <c r="J5" i="1"/>
  <c r="J13" i="2"/>
  <c r="K9" i="1"/>
  <c r="J9" i="1"/>
  <c r="K12" i="1"/>
  <c r="J12" i="1"/>
  <c r="J17" i="2"/>
  <c r="L17" i="2" s="1"/>
  <c r="M17" i="2" s="1"/>
  <c r="J7" i="1"/>
  <c r="K7" i="1"/>
  <c r="H5" i="2"/>
  <c r="I5" i="2"/>
  <c r="G12" i="2"/>
  <c r="I13" i="1"/>
  <c r="O54" i="1" l="1"/>
  <c r="P54" i="1" s="1"/>
  <c r="P63" i="1" s="1"/>
  <c r="L63" i="1"/>
  <c r="O63" i="1" s="1"/>
  <c r="L12" i="1"/>
  <c r="O12" i="1" s="1"/>
  <c r="P12" i="1" s="1"/>
  <c r="L6" i="1"/>
  <c r="O6" i="1" s="1"/>
  <c r="P6" i="1" s="1"/>
  <c r="L10" i="1"/>
  <c r="O10" i="1" s="1"/>
  <c r="P10" i="1" s="1"/>
  <c r="L53" i="1"/>
  <c r="O53" i="1" s="1"/>
  <c r="P44" i="1"/>
  <c r="P53" i="1" s="1"/>
  <c r="O29" i="1"/>
  <c r="P29" i="1" s="1"/>
  <c r="L28" i="1"/>
  <c r="O30" i="1"/>
  <c r="P30" i="1" s="1"/>
  <c r="O31" i="1"/>
  <c r="P31" i="1" s="1"/>
  <c r="L26" i="1"/>
  <c r="L33" i="1"/>
  <c r="L32" i="1"/>
  <c r="O35" i="1"/>
  <c r="P35" i="1" s="1"/>
  <c r="P43" i="1" s="1"/>
  <c r="L43" i="1"/>
  <c r="O43" i="1" s="1"/>
  <c r="J9" i="2"/>
  <c r="L9" i="2" s="1"/>
  <c r="M9" i="2" s="1"/>
  <c r="J5" i="2"/>
  <c r="L5" i="2" s="1"/>
  <c r="M5" i="2" s="1"/>
  <c r="J4" i="2"/>
  <c r="L4" i="2" s="1"/>
  <c r="M4" i="2" s="1"/>
  <c r="L5" i="1"/>
  <c r="O5" i="1" s="1"/>
  <c r="P5" i="1" s="1"/>
  <c r="P25" i="1"/>
  <c r="J18" i="2"/>
  <c r="L18" i="2" s="1"/>
  <c r="L13" i="2"/>
  <c r="M13" i="2" s="1"/>
  <c r="M18" i="2" s="1"/>
  <c r="L7" i="1"/>
  <c r="O7" i="1" s="1"/>
  <c r="P7" i="1" s="1"/>
  <c r="L9" i="1"/>
  <c r="O9" i="1" s="1"/>
  <c r="P9" i="1" s="1"/>
  <c r="J7" i="2"/>
  <c r="L7" i="2" s="1"/>
  <c r="M7" i="2" s="1"/>
  <c r="L11" i="1"/>
  <c r="O11" i="1" s="1"/>
  <c r="P11" i="1" s="1"/>
  <c r="L3" i="2"/>
  <c r="M3" i="2" s="1"/>
  <c r="O28" i="1" l="1"/>
  <c r="P28" i="1" s="1"/>
  <c r="O32" i="1"/>
  <c r="P32" i="1" s="1"/>
  <c r="O26" i="1"/>
  <c r="P26" i="1" s="1"/>
  <c r="L34" i="1"/>
  <c r="O34" i="1" s="1"/>
  <c r="O33" i="1"/>
  <c r="P33" i="1" s="1"/>
  <c r="J12" i="2"/>
  <c r="L12" i="2" s="1"/>
  <c r="P13" i="1"/>
  <c r="L13" i="1"/>
  <c r="O13" i="1" s="1"/>
  <c r="M12" i="2"/>
  <c r="P34" i="1" l="1"/>
</calcChain>
</file>

<file path=xl/sharedStrings.xml><?xml version="1.0" encoding="utf-8"?>
<sst xmlns="http://schemas.openxmlformats.org/spreadsheetml/2006/main" count="339" uniqueCount="68">
  <si>
    <t>Порядковый номер</t>
  </si>
  <si>
    <t>№ заказа Магаз</t>
  </si>
  <si>
    <t>Позиция</t>
  </si>
  <si>
    <t>Магаз</t>
  </si>
  <si>
    <t>Цена, валюта</t>
  </si>
  <si>
    <t>Курс</t>
  </si>
  <si>
    <t>Цена, RUR</t>
  </si>
  <si>
    <t>Доля</t>
  </si>
  <si>
    <t>Доставка</t>
  </si>
  <si>
    <t>Комиссия</t>
  </si>
  <si>
    <t>Себестоимость</t>
  </si>
  <si>
    <t>Дата заказа</t>
  </si>
  <si>
    <t>Авито факт</t>
  </si>
  <si>
    <t>Маржа, руб.</t>
  </si>
  <si>
    <t>Маржа, %</t>
  </si>
  <si>
    <t>Дата продажи</t>
  </si>
  <si>
    <t>Оборот, дн</t>
  </si>
  <si>
    <t>Статус</t>
  </si>
  <si>
    <t>Входящая посылка внесена?</t>
  </si>
  <si>
    <t>Дата таможни</t>
  </si>
  <si>
    <t>На кого посылка</t>
  </si>
  <si>
    <t>Тариф</t>
  </si>
  <si>
    <t>Адрес доставки</t>
  </si>
  <si>
    <t>Дата доставки в ПВЗ</t>
  </si>
  <si>
    <t>№ заказа СДЭК</t>
  </si>
  <si>
    <t>Габариты и вес СДЭК</t>
  </si>
  <si>
    <t>Ракетка Wilson Burn 100 LS v5</t>
  </si>
  <si>
    <t>TE</t>
  </si>
  <si>
    <t>н/д</t>
  </si>
  <si>
    <t>Внесена</t>
  </si>
  <si>
    <t>Сестра</t>
  </si>
  <si>
    <t>Стандарт</t>
  </si>
  <si>
    <t>ПВЗ
Недорубова 15</t>
  </si>
  <si>
    <t>MF1544442</t>
  </si>
  <si>
    <t>Вес посылки: 2.23 кг
Габариты (Д×Ш×В): 77x33x9 см
Объемный вес: 4.574 кг</t>
  </si>
  <si>
    <t>Струны Wilson Synthetic Gut Power</t>
  </si>
  <si>
    <t>Мячи Wilson Extra Duty, 3 шт</t>
  </si>
  <si>
    <t>Виброгасители Wilson</t>
  </si>
  <si>
    <t>Напульсник на голову Adidas black</t>
  </si>
  <si>
    <t>Напульсник на голову Adidas pink</t>
  </si>
  <si>
    <t>Ракетка Wilson Burn 100 ULS v5</t>
  </si>
  <si>
    <t>Алена</t>
  </si>
  <si>
    <t>Намотка Wilson Pro Overgrip Comfort, orange</t>
  </si>
  <si>
    <t xml:space="preserve">Ракетка Head Instinct Team L 2022 </t>
  </si>
  <si>
    <t>Рюкзак Head Base 17L Tennis Backpack Black and Yellow</t>
  </si>
  <si>
    <t>Намотка Wilson Pro Overgrip Comfort, grey</t>
  </si>
  <si>
    <t>Мама</t>
  </si>
  <si>
    <t>Виброгасители Head Djokovic</t>
  </si>
  <si>
    <t>Виброгасители Head Zverev</t>
  </si>
  <si>
    <t>Ракетка Babolat EVO Drive</t>
  </si>
  <si>
    <t>Напульсник на голову Adidas gray</t>
  </si>
  <si>
    <t>Напульсник на голову Adidas navy_blue</t>
  </si>
  <si>
    <t>Напульсник на руку Adidas white/gray</t>
  </si>
  <si>
    <t>Алексей</t>
  </si>
  <si>
    <t>Оплачено в Магазине</t>
  </si>
  <si>
    <t>Доставлено в СДЭК</t>
  </si>
  <si>
    <t>Принято СДЭК</t>
  </si>
  <si>
    <t>Напульсник на руку Adidas, white/blue</t>
  </si>
  <si>
    <t>+</t>
  </si>
  <si>
    <t>Батя</t>
  </si>
  <si>
    <t>Доставка Fedex в CDEK</t>
  </si>
  <si>
    <t>Nike Vapor Lite 3</t>
  </si>
  <si>
    <t>Получена</t>
  </si>
  <si>
    <t>ПРОСЬБА ОТПРАВИТЬ С МИНИМУМОМ УПАКОВКИ, ДЛЯ СНИЖЕНИЯ ОБЪЕМНОГО ВЕСА, НО В КОРОБКЕ</t>
  </si>
  <si>
    <t>PLEASE SEND IT WITH MINIMUM PACKAGING TO REDUCE THE VOLUME WEIGHT, BUT IN A BOX</t>
  </si>
  <si>
    <t>ПВЗ
Рождественская 8</t>
  </si>
  <si>
    <t>Леха</t>
  </si>
  <si>
    <t>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</si>
</sst>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1"/>
      <color rgb="FFC00000"/>
      <name val="Calibri"/>
      <scheme val="minor"/>
    </font>
    <font>
      <b/>
      <sz val="11"/>
      <color rgb="FF00B050"/>
      <name val="Calibri"/>
      <scheme val="minor"/>
    </font>
    <font>
      <b/>
      <sz val="11"/>
      <color rgb="FFC0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9.9978637043366805E-2"/>
        <bgColor theme="2" tint="-9.9978637043366805E-2"/>
      </patternFill>
    </fill>
    <fill>
      <patternFill patternType="solid">
        <fgColor indexed="2"/>
        <bgColor indexed="2"/>
      </patternFill>
    </fill>
    <fill>
      <patternFill patternType="solid">
        <fgColor rgb="FFFA7D7D"/>
        <bgColor rgb="FFFA7D7D"/>
      </patternFill>
    </fill>
    <fill>
      <patternFill patternType="solid">
        <fgColor rgb="FF92D050"/>
        <bgColor rgb="FF92D050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dotted">
        <color auto="1"/>
      </left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2" fillId="4" borderId="4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4" fontId="3" fillId="2" borderId="8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vertical="center"/>
    </xf>
    <xf numFmtId="10" fontId="3" fillId="4" borderId="8" xfId="0" applyNumberFormat="1" applyFont="1" applyFill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14" fontId="0" fillId="0" borderId="8" xfId="0" applyNumberFormat="1" applyBorder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4" fontId="3" fillId="2" borderId="0" xfId="0" applyNumberFormat="1" applyFont="1" applyFill="1" applyAlignment="1">
      <alignment horizontal="center"/>
    </xf>
    <xf numFmtId="14" fontId="3" fillId="3" borderId="0" xfId="0" applyNumberFormat="1" applyFont="1" applyFill="1" applyAlignment="1">
      <alignment vertical="center"/>
    </xf>
    <xf numFmtId="10" fontId="3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" fontId="2" fillId="0" borderId="13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4" fontId="5" fillId="2" borderId="13" xfId="0" applyNumberFormat="1" applyFont="1" applyFill="1" applyBorder="1" applyAlignment="1">
      <alignment horizontal="center"/>
    </xf>
    <xf numFmtId="4" fontId="5" fillId="3" borderId="1" xfId="0" applyNumberFormat="1" applyFont="1" applyFill="1" applyBorder="1" applyAlignment="1">
      <alignment horizontal="center"/>
    </xf>
    <xf numFmtId="10" fontId="5" fillId="4" borderId="13" xfId="0" applyNumberFormat="1" applyFont="1" applyFill="1" applyBorder="1" applyAlignment="1">
      <alignment horizontal="center"/>
    </xf>
    <xf numFmtId="14" fontId="3" fillId="3" borderId="0" xfId="0" applyNumberFormat="1" applyFont="1" applyFill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0" xfId="0"/>
    <xf numFmtId="10" fontId="3" fillId="4" borderId="1" xfId="0" applyNumberFormat="1" applyFont="1" applyFill="1" applyBorder="1" applyAlignment="1">
      <alignment horizontal="center"/>
    </xf>
    <xf numFmtId="0" fontId="0" fillId="0" borderId="14" xfId="0" applyBorder="1"/>
    <xf numFmtId="4" fontId="0" fillId="0" borderId="17" xfId="0" applyNumberFormat="1" applyBorder="1" applyAlignment="1">
      <alignment horizontal="center"/>
    </xf>
    <xf numFmtId="9" fontId="2" fillId="0" borderId="17" xfId="0" applyNumberFormat="1" applyFont="1" applyBorder="1" applyAlignment="1">
      <alignment horizontal="center"/>
    </xf>
    <xf numFmtId="4" fontId="2" fillId="6" borderId="13" xfId="0" applyNumberFormat="1" applyFont="1" applyFill="1" applyBorder="1" applyAlignment="1">
      <alignment horizontal="center"/>
    </xf>
    <xf numFmtId="4" fontId="5" fillId="3" borderId="17" xfId="0" applyNumberFormat="1" applyFont="1" applyFill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4" borderId="6" xfId="0" applyFont="1" applyFill="1" applyBorder="1" applyAlignment="1">
      <alignment horizontal="center" vertical="center" textRotation="90"/>
    </xf>
    <xf numFmtId="0" fontId="0" fillId="0" borderId="7" xfId="0" applyBorder="1"/>
    <xf numFmtId="10" fontId="3" fillId="4" borderId="9" xfId="0" applyNumberFormat="1" applyFont="1" applyFill="1" applyBorder="1" applyAlignment="1">
      <alignment horizontal="center"/>
    </xf>
    <xf numFmtId="0" fontId="0" fillId="0" borderId="10" xfId="0" applyBorder="1"/>
    <xf numFmtId="10" fontId="3" fillId="4" borderId="11" xfId="0" applyNumberFormat="1" applyFont="1" applyFill="1" applyBorder="1" applyAlignment="1">
      <alignment horizontal="center"/>
    </xf>
    <xf numFmtId="0" fontId="0" fillId="0" borderId="12" xfId="0" applyBorder="1"/>
    <xf numFmtId="4" fontId="2" fillId="0" borderId="1" xfId="0" applyNumberFormat="1" applyFont="1" applyBorder="1" applyAlignment="1">
      <alignment horizontal="center"/>
    </xf>
    <xf numFmtId="0" fontId="0" fillId="8" borderId="0" xfId="0" applyFill="1"/>
    <xf numFmtId="9" fontId="2" fillId="0" borderId="14" xfId="0" applyNumberFormat="1" applyFont="1" applyBorder="1" applyAlignment="1">
      <alignment horizontal="center"/>
    </xf>
    <xf numFmtId="0" fontId="0" fillId="0" borderId="7" xfId="0" applyBorder="1"/>
    <xf numFmtId="0" fontId="0" fillId="0" borderId="10" xfId="0" applyBorder="1"/>
    <xf numFmtId="4" fontId="3" fillId="2" borderId="1" xfId="0" applyNumberFormat="1" applyFont="1" applyFill="1" applyBorder="1" applyAlignment="1">
      <alignment horizontal="center"/>
    </xf>
    <xf numFmtId="10" fontId="0" fillId="0" borderId="0" xfId="0" applyNumberFormat="1"/>
    <xf numFmtId="0" fontId="0" fillId="0" borderId="0" xfId="0"/>
    <xf numFmtId="0" fontId="0" fillId="0" borderId="11" xfId="0" applyBorder="1"/>
    <xf numFmtId="0" fontId="0" fillId="7" borderId="0" xfId="0" applyFill="1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/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3"/>
  <sheetViews>
    <sheetView tabSelected="1" topLeftCell="A11" workbookViewId="0">
      <selection activeCell="H65" sqref="H65"/>
    </sheetView>
  </sheetViews>
  <sheetFormatPr defaultRowHeight="15" x14ac:dyDescent="0.25"/>
  <cols>
    <col min="1" max="1" width="3.42578125" customWidth="1"/>
    <col min="2" max="2" width="13" customWidth="1"/>
    <col min="3" max="3" width="15.85546875" customWidth="1"/>
    <col min="4" max="4" width="42" customWidth="1"/>
    <col min="13" max="13" width="10.140625" bestFit="1" customWidth="1"/>
    <col min="16" max="16" width="11.28515625" bestFit="1"/>
    <col min="17" max="17" width="10.140625" bestFit="1" customWidth="1"/>
    <col min="19" max="19" width="24.85546875" customWidth="1"/>
    <col min="20" max="20" width="15.28515625" customWidth="1"/>
    <col min="21" max="21" width="10.140625" customWidth="1"/>
    <col min="22" max="22" width="10.42578125" customWidth="1"/>
    <col min="23" max="23" width="12" customWidth="1"/>
    <col min="24" max="25" width="12.7109375" customWidth="1"/>
    <col min="26" max="26" width="13" customWidth="1"/>
    <col min="27" max="27" width="19" customWidth="1"/>
  </cols>
  <sheetData>
    <row r="1" spans="1:27" x14ac:dyDescent="0.25">
      <c r="Q1" s="1"/>
      <c r="R1" s="1"/>
      <c r="S1" s="1"/>
      <c r="T1" s="1"/>
      <c r="U1" s="1"/>
      <c r="V1" s="1"/>
      <c r="W1" s="1"/>
      <c r="X1" s="1"/>
      <c r="Z1" s="1"/>
      <c r="AA1" s="1"/>
    </row>
    <row r="2" spans="1:27" x14ac:dyDescent="0.25">
      <c r="Q2" s="1"/>
      <c r="R2" s="1"/>
      <c r="S2" s="1"/>
      <c r="T2" s="1"/>
      <c r="U2" s="1"/>
      <c r="V2" s="1"/>
      <c r="W2" s="1"/>
      <c r="X2" s="1"/>
      <c r="Z2" s="2"/>
      <c r="AA2" s="2"/>
    </row>
    <row r="3" spans="1:27" ht="87.75" customHeight="1" x14ac:dyDescent="0.25">
      <c r="A3" s="1"/>
      <c r="B3" s="3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  <c r="M3" s="7" t="s">
        <v>11</v>
      </c>
      <c r="N3" s="5" t="s">
        <v>12</v>
      </c>
      <c r="O3" s="5" t="s">
        <v>13</v>
      </c>
      <c r="P3" s="8" t="s">
        <v>14</v>
      </c>
      <c r="Q3" s="5" t="s">
        <v>15</v>
      </c>
      <c r="R3" s="5" t="s">
        <v>16</v>
      </c>
      <c r="S3" s="4" t="s">
        <v>17</v>
      </c>
      <c r="T3" s="9" t="s">
        <v>18</v>
      </c>
      <c r="U3" s="10" t="s">
        <v>19</v>
      </c>
      <c r="V3" s="11" t="s">
        <v>20</v>
      </c>
      <c r="W3" s="11" t="s">
        <v>21</v>
      </c>
      <c r="X3" s="12" t="s">
        <v>22</v>
      </c>
      <c r="Y3" s="12" t="s">
        <v>23</v>
      </c>
      <c r="Z3" s="12" t="s">
        <v>24</v>
      </c>
      <c r="AA3" s="12" t="s">
        <v>25</v>
      </c>
    </row>
    <row r="4" spans="1:27" x14ac:dyDescent="0.25">
      <c r="B4" s="74">
        <v>1</v>
      </c>
      <c r="C4" s="85">
        <v>2548572</v>
      </c>
      <c r="D4" s="13" t="s">
        <v>26</v>
      </c>
      <c r="E4" s="14" t="s">
        <v>27</v>
      </c>
      <c r="F4" s="15">
        <v>89</v>
      </c>
      <c r="G4" s="15">
        <v>84.39</v>
      </c>
      <c r="H4" s="15">
        <f t="shared" ref="H4:H12" si="0">F4*G4</f>
        <v>7510.71</v>
      </c>
      <c r="I4" s="16">
        <f t="shared" ref="I4:I12" si="1">H4/$H$13</f>
        <v>0.4159850432344005</v>
      </c>
      <c r="J4" s="15">
        <f t="shared" ref="J4:J12" si="2">I4*$J$13</f>
        <v>2672.8536573965876</v>
      </c>
      <c r="K4" s="15">
        <f t="shared" ref="K4:K12" si="3">I4*$K$13</f>
        <v>249.59102594064029</v>
      </c>
      <c r="L4" s="17">
        <f t="shared" ref="L4:L12" si="4">H4+J4+K4</f>
        <v>10433.154683337229</v>
      </c>
      <c r="M4" s="18">
        <v>45906</v>
      </c>
      <c r="N4" s="15">
        <v>13000</v>
      </c>
      <c r="O4" s="15">
        <f t="shared" ref="O4:O13" si="5">N4-L4</f>
        <v>2566.8453166627714</v>
      </c>
      <c r="P4" s="19">
        <f t="shared" ref="P4:P12" si="6">O4/N4</f>
        <v>0.19744963974329011</v>
      </c>
      <c r="Q4" s="37" t="s">
        <v>28</v>
      </c>
      <c r="R4" s="20" t="e">
        <f t="shared" ref="R4:R12" si="7">Q4-M4</f>
        <v>#VALUE!</v>
      </c>
      <c r="S4" s="13" t="s">
        <v>62</v>
      </c>
      <c r="T4" s="79" t="s">
        <v>29</v>
      </c>
      <c r="U4" s="21">
        <v>45921</v>
      </c>
      <c r="V4" s="85" t="s">
        <v>30</v>
      </c>
      <c r="W4" s="85" t="s">
        <v>31</v>
      </c>
      <c r="X4" s="67" t="s">
        <v>32</v>
      </c>
      <c r="Y4" s="89">
        <v>45926</v>
      </c>
      <c r="Z4" s="67" t="s">
        <v>33</v>
      </c>
      <c r="AA4" s="67" t="s">
        <v>34</v>
      </c>
    </row>
    <row r="5" spans="1:27" x14ac:dyDescent="0.25">
      <c r="B5" s="75"/>
      <c r="C5" s="83"/>
      <c r="D5" t="s">
        <v>26</v>
      </c>
      <c r="E5" s="22" t="s">
        <v>27</v>
      </c>
      <c r="F5" s="23">
        <v>89</v>
      </c>
      <c r="G5" s="23">
        <v>84.39</v>
      </c>
      <c r="H5" s="23">
        <f t="shared" si="0"/>
        <v>7510.71</v>
      </c>
      <c r="I5" s="24">
        <f t="shared" si="1"/>
        <v>0.4159850432344005</v>
      </c>
      <c r="J5" s="23">
        <f t="shared" si="2"/>
        <v>2672.8536573965876</v>
      </c>
      <c r="K5" s="23">
        <f t="shared" si="3"/>
        <v>249.59102594064029</v>
      </c>
      <c r="L5" s="25">
        <f t="shared" si="4"/>
        <v>10433.154683337229</v>
      </c>
      <c r="M5" s="26">
        <v>45906</v>
      </c>
      <c r="N5" s="23">
        <v>13000</v>
      </c>
      <c r="O5" s="23">
        <f t="shared" si="5"/>
        <v>2566.8453166627714</v>
      </c>
      <c r="P5" s="27">
        <f t="shared" si="6"/>
        <v>0.19744963974329011</v>
      </c>
      <c r="Q5" s="37" t="s">
        <v>28</v>
      </c>
      <c r="R5" s="29" t="e">
        <f t="shared" si="7"/>
        <v>#VALUE!</v>
      </c>
      <c r="S5" s="13" t="s">
        <v>62</v>
      </c>
      <c r="T5" s="86"/>
      <c r="U5" s="21">
        <v>45921</v>
      </c>
      <c r="V5" s="83"/>
      <c r="W5" s="83"/>
      <c r="X5" s="87"/>
      <c r="Y5" s="90"/>
      <c r="Z5" s="90"/>
      <c r="AA5" s="90"/>
    </row>
    <row r="6" spans="1:27" x14ac:dyDescent="0.25">
      <c r="B6" s="75"/>
      <c r="C6" s="83"/>
      <c r="D6" t="s">
        <v>35</v>
      </c>
      <c r="E6" s="22" t="s">
        <v>27</v>
      </c>
      <c r="F6" s="23">
        <v>5.5</v>
      </c>
      <c r="G6" s="23">
        <v>84.39</v>
      </c>
      <c r="H6" s="23">
        <f t="shared" si="0"/>
        <v>464.14499999999998</v>
      </c>
      <c r="I6" s="24">
        <f t="shared" si="1"/>
        <v>2.5706940874035984E-2</v>
      </c>
      <c r="J6" s="23">
        <f t="shared" si="2"/>
        <v>165.17634961439583</v>
      </c>
      <c r="K6" s="23">
        <f t="shared" si="3"/>
        <v>15.42416452442159</v>
      </c>
      <c r="L6" s="25">
        <f t="shared" si="4"/>
        <v>644.74551413881738</v>
      </c>
      <c r="M6" s="26">
        <v>45906</v>
      </c>
      <c r="N6" s="23">
        <v>1000</v>
      </c>
      <c r="O6" s="23">
        <f t="shared" si="5"/>
        <v>355.25448586118262</v>
      </c>
      <c r="P6" s="27">
        <f t="shared" si="6"/>
        <v>0.35525448586118263</v>
      </c>
      <c r="Q6" s="37" t="s">
        <v>28</v>
      </c>
      <c r="R6" s="29" t="e">
        <f t="shared" si="7"/>
        <v>#VALUE!</v>
      </c>
      <c r="S6" s="13" t="s">
        <v>62</v>
      </c>
      <c r="T6" s="86"/>
      <c r="U6" s="21">
        <v>45921</v>
      </c>
      <c r="V6" s="83"/>
      <c r="W6" s="83"/>
      <c r="X6" s="87"/>
      <c r="Y6" s="90"/>
      <c r="Z6" s="90"/>
      <c r="AA6" s="90"/>
    </row>
    <row r="7" spans="1:27" x14ac:dyDescent="0.25">
      <c r="B7" s="75"/>
      <c r="C7" s="83"/>
      <c r="D7" t="s">
        <v>35</v>
      </c>
      <c r="E7" s="22" t="s">
        <v>27</v>
      </c>
      <c r="F7" s="23">
        <v>5.5</v>
      </c>
      <c r="G7" s="23">
        <v>84.39</v>
      </c>
      <c r="H7" s="23">
        <f t="shared" si="0"/>
        <v>464.14499999999998</v>
      </c>
      <c r="I7" s="24">
        <f t="shared" si="1"/>
        <v>2.5706940874035984E-2</v>
      </c>
      <c r="J7" s="23">
        <f t="shared" si="2"/>
        <v>165.17634961439583</v>
      </c>
      <c r="K7" s="23">
        <f t="shared" si="3"/>
        <v>15.42416452442159</v>
      </c>
      <c r="L7" s="25">
        <f t="shared" si="4"/>
        <v>644.74551413881738</v>
      </c>
      <c r="M7" s="26">
        <v>45906</v>
      </c>
      <c r="N7" s="23">
        <v>1000</v>
      </c>
      <c r="O7" s="23">
        <f t="shared" si="5"/>
        <v>355.25448586118262</v>
      </c>
      <c r="P7" s="27">
        <f t="shared" si="6"/>
        <v>0.35525448586118263</v>
      </c>
      <c r="Q7" s="37" t="s">
        <v>28</v>
      </c>
      <c r="R7" s="29" t="e">
        <f t="shared" si="7"/>
        <v>#VALUE!</v>
      </c>
      <c r="S7" s="13" t="s">
        <v>62</v>
      </c>
      <c r="T7" s="86"/>
      <c r="U7" s="21">
        <v>45921</v>
      </c>
      <c r="V7" s="83"/>
      <c r="W7" s="83"/>
      <c r="X7" s="87"/>
      <c r="Y7" s="90"/>
      <c r="Z7" s="90"/>
      <c r="AA7" s="90"/>
    </row>
    <row r="8" spans="1:27" x14ac:dyDescent="0.25">
      <c r="B8" s="75"/>
      <c r="C8" s="83"/>
      <c r="D8" t="s">
        <v>36</v>
      </c>
      <c r="E8" s="22" t="s">
        <v>27</v>
      </c>
      <c r="F8" s="23">
        <v>4.99</v>
      </c>
      <c r="G8" s="23">
        <v>84.39</v>
      </c>
      <c r="H8" s="23">
        <f t="shared" si="0"/>
        <v>421.10610000000003</v>
      </c>
      <c r="I8" s="24">
        <f t="shared" si="1"/>
        <v>2.3323206356625378E-2</v>
      </c>
      <c r="J8" s="23">
        <f t="shared" si="2"/>
        <v>149.85999719560644</v>
      </c>
      <c r="K8" s="23">
        <f t="shared" si="3"/>
        <v>13.993923813975227</v>
      </c>
      <c r="L8" s="25">
        <f t="shared" si="4"/>
        <v>584.96002100958174</v>
      </c>
      <c r="M8" s="26">
        <v>45906</v>
      </c>
      <c r="N8" s="23">
        <v>750</v>
      </c>
      <c r="O8" s="23">
        <f t="shared" si="5"/>
        <v>165.03997899041826</v>
      </c>
      <c r="P8" s="27">
        <f t="shared" si="6"/>
        <v>0.2200533053205577</v>
      </c>
      <c r="Q8" s="37" t="s">
        <v>28</v>
      </c>
      <c r="R8" s="29" t="e">
        <f t="shared" si="7"/>
        <v>#VALUE!</v>
      </c>
      <c r="S8" s="13" t="s">
        <v>62</v>
      </c>
      <c r="T8" s="86"/>
      <c r="U8" s="21">
        <v>45921</v>
      </c>
      <c r="V8" s="83"/>
      <c r="W8" s="83"/>
      <c r="X8" s="87"/>
      <c r="Y8" s="90"/>
      <c r="Z8" s="90"/>
      <c r="AA8" s="90"/>
    </row>
    <row r="9" spans="1:27" x14ac:dyDescent="0.25">
      <c r="B9" s="75"/>
      <c r="C9" s="83"/>
      <c r="D9" t="s">
        <v>36</v>
      </c>
      <c r="E9" s="22" t="s">
        <v>27</v>
      </c>
      <c r="F9" s="23">
        <v>4.99</v>
      </c>
      <c r="G9" s="23">
        <v>84.39</v>
      </c>
      <c r="H9" s="23">
        <f t="shared" si="0"/>
        <v>421.10610000000003</v>
      </c>
      <c r="I9" s="24">
        <f t="shared" si="1"/>
        <v>2.3323206356625378E-2</v>
      </c>
      <c r="J9" s="23">
        <f t="shared" si="2"/>
        <v>149.85999719560644</v>
      </c>
      <c r="K9" s="23">
        <f t="shared" si="3"/>
        <v>13.993923813975227</v>
      </c>
      <c r="L9" s="25">
        <f t="shared" si="4"/>
        <v>584.96002100958174</v>
      </c>
      <c r="M9" s="26">
        <v>45906</v>
      </c>
      <c r="N9" s="23">
        <v>750</v>
      </c>
      <c r="O9" s="23">
        <f t="shared" si="5"/>
        <v>165.03997899041826</v>
      </c>
      <c r="P9" s="27">
        <f t="shared" si="6"/>
        <v>0.2200533053205577</v>
      </c>
      <c r="Q9" s="28" t="s">
        <v>28</v>
      </c>
      <c r="R9" s="29" t="e">
        <f t="shared" si="7"/>
        <v>#VALUE!</v>
      </c>
      <c r="S9" s="13" t="s">
        <v>62</v>
      </c>
      <c r="T9" s="86"/>
      <c r="U9" s="21">
        <v>45921</v>
      </c>
      <c r="V9" s="83"/>
      <c r="W9" s="83"/>
      <c r="X9" s="87"/>
      <c r="Y9" s="90"/>
      <c r="Z9" s="90"/>
      <c r="AA9" s="90"/>
    </row>
    <row r="10" spans="1:27" x14ac:dyDescent="0.25">
      <c r="B10" s="75"/>
      <c r="C10" s="83"/>
      <c r="D10" t="s">
        <v>36</v>
      </c>
      <c r="E10" s="22" t="s">
        <v>27</v>
      </c>
      <c r="F10" s="23">
        <v>4.99</v>
      </c>
      <c r="G10" s="23">
        <v>84.39</v>
      </c>
      <c r="H10" s="23">
        <f t="shared" si="0"/>
        <v>421.10610000000003</v>
      </c>
      <c r="I10" s="24">
        <f t="shared" si="1"/>
        <v>2.3323206356625378E-2</v>
      </c>
      <c r="J10" s="23">
        <f t="shared" si="2"/>
        <v>149.85999719560644</v>
      </c>
      <c r="K10" s="23">
        <f t="shared" si="3"/>
        <v>13.993923813975227</v>
      </c>
      <c r="L10" s="25">
        <f t="shared" si="4"/>
        <v>584.96002100958174</v>
      </c>
      <c r="M10" s="26">
        <v>45906</v>
      </c>
      <c r="N10" s="23">
        <v>750</v>
      </c>
      <c r="O10" s="23">
        <f t="shared" si="5"/>
        <v>165.03997899041826</v>
      </c>
      <c r="P10" s="27">
        <f t="shared" si="6"/>
        <v>0.2200533053205577</v>
      </c>
      <c r="Q10" s="28" t="s">
        <v>28</v>
      </c>
      <c r="R10" s="29" t="e">
        <f t="shared" si="7"/>
        <v>#VALUE!</v>
      </c>
      <c r="S10" s="13" t="s">
        <v>62</v>
      </c>
      <c r="T10" s="86"/>
      <c r="U10" s="21">
        <v>45921</v>
      </c>
      <c r="V10" s="83"/>
      <c r="W10" s="83"/>
      <c r="X10" s="87"/>
      <c r="Y10" s="90"/>
      <c r="Z10" s="90"/>
      <c r="AA10" s="90"/>
    </row>
    <row r="11" spans="1:27" x14ac:dyDescent="0.25">
      <c r="B11" s="75"/>
      <c r="C11" s="83"/>
      <c r="D11" t="s">
        <v>36</v>
      </c>
      <c r="E11" s="22" t="s">
        <v>27</v>
      </c>
      <c r="F11" s="23">
        <v>4.99</v>
      </c>
      <c r="G11" s="23">
        <v>84.39</v>
      </c>
      <c r="H11" s="23">
        <f t="shared" si="0"/>
        <v>421.10610000000003</v>
      </c>
      <c r="I11" s="24">
        <f t="shared" si="1"/>
        <v>2.3323206356625378E-2</v>
      </c>
      <c r="J11" s="23">
        <f t="shared" si="2"/>
        <v>149.85999719560644</v>
      </c>
      <c r="K11" s="23">
        <f t="shared" si="3"/>
        <v>13.993923813975227</v>
      </c>
      <c r="L11" s="25">
        <f t="shared" si="4"/>
        <v>584.96002100958174</v>
      </c>
      <c r="M11" s="26">
        <v>45906</v>
      </c>
      <c r="N11" s="23">
        <v>750</v>
      </c>
      <c r="O11" s="23">
        <f t="shared" si="5"/>
        <v>165.03997899041826</v>
      </c>
      <c r="P11" s="27">
        <f t="shared" si="6"/>
        <v>0.2200533053205577</v>
      </c>
      <c r="Q11" s="28" t="s">
        <v>28</v>
      </c>
      <c r="R11" s="29" t="e">
        <f t="shared" si="7"/>
        <v>#VALUE!</v>
      </c>
      <c r="S11" s="13" t="s">
        <v>62</v>
      </c>
      <c r="T11" s="86"/>
      <c r="U11" s="21">
        <v>45921</v>
      </c>
      <c r="V11" s="83"/>
      <c r="W11" s="83"/>
      <c r="X11" s="87"/>
      <c r="Y11" s="90"/>
      <c r="Z11" s="90"/>
      <c r="AA11" s="90"/>
    </row>
    <row r="12" spans="1:27" x14ac:dyDescent="0.25">
      <c r="B12" s="75"/>
      <c r="C12" s="83"/>
      <c r="D12" t="s">
        <v>36</v>
      </c>
      <c r="E12" s="22" t="s">
        <v>27</v>
      </c>
      <c r="F12" s="23">
        <v>4.99</v>
      </c>
      <c r="G12" s="23">
        <v>84.39</v>
      </c>
      <c r="H12" s="23">
        <f t="shared" si="0"/>
        <v>421.10610000000003</v>
      </c>
      <c r="I12" s="24">
        <f t="shared" si="1"/>
        <v>2.3323206356625378E-2</v>
      </c>
      <c r="J12" s="23">
        <f t="shared" si="2"/>
        <v>149.85999719560644</v>
      </c>
      <c r="K12" s="23">
        <f t="shared" si="3"/>
        <v>13.993923813975227</v>
      </c>
      <c r="L12" s="25">
        <f t="shared" si="4"/>
        <v>584.96002100958174</v>
      </c>
      <c r="M12" s="26">
        <v>45906</v>
      </c>
      <c r="N12" s="23">
        <v>750</v>
      </c>
      <c r="O12" s="23">
        <f t="shared" si="5"/>
        <v>165.03997899041826</v>
      </c>
      <c r="P12" s="27">
        <f t="shared" si="6"/>
        <v>0.2200533053205577</v>
      </c>
      <c r="Q12" s="28" t="s">
        <v>28</v>
      </c>
      <c r="R12" s="29" t="e">
        <f t="shared" si="7"/>
        <v>#VALUE!</v>
      </c>
      <c r="S12" s="13" t="s">
        <v>62</v>
      </c>
      <c r="T12" s="86"/>
      <c r="U12" s="21">
        <v>45921</v>
      </c>
      <c r="V12" s="83"/>
      <c r="W12" s="83"/>
      <c r="X12" s="87"/>
      <c r="Y12" s="90"/>
      <c r="Z12" s="90"/>
      <c r="AA12" s="90"/>
    </row>
    <row r="13" spans="1:27" x14ac:dyDescent="0.25">
      <c r="B13" s="76"/>
      <c r="C13" s="84"/>
      <c r="D13" s="2"/>
      <c r="E13" s="2"/>
      <c r="F13" s="30">
        <f>SUM(F4:F12)</f>
        <v>213.95000000000005</v>
      </c>
      <c r="G13" s="31"/>
      <c r="H13" s="30">
        <f>SUM(H4:H12)</f>
        <v>18055.240500000004</v>
      </c>
      <c r="I13" s="32">
        <f>SUM(I4:I12)</f>
        <v>0.99999999999999967</v>
      </c>
      <c r="J13" s="30">
        <v>6425.36</v>
      </c>
      <c r="K13" s="30">
        <v>600</v>
      </c>
      <c r="L13" s="33">
        <f>SUM(L4:L12)</f>
        <v>25080.600499999997</v>
      </c>
      <c r="M13" s="34"/>
      <c r="N13" s="30">
        <f>SUM(N4:N12)</f>
        <v>31750</v>
      </c>
      <c r="O13" s="30">
        <f t="shared" si="5"/>
        <v>6669.3995000000032</v>
      </c>
      <c r="P13" s="35">
        <f>AVERAGE(P4:P12)</f>
        <v>0.24507497531241493</v>
      </c>
      <c r="Q13" s="31"/>
      <c r="R13" s="31"/>
      <c r="S13" s="2"/>
      <c r="T13" s="81"/>
      <c r="U13" s="2"/>
      <c r="V13" s="84"/>
      <c r="W13" s="84"/>
      <c r="X13" s="88"/>
      <c r="Y13" s="69"/>
      <c r="Z13" s="69"/>
      <c r="AA13" s="69"/>
    </row>
    <row r="14" spans="1:27" x14ac:dyDescent="0.25">
      <c r="B14" s="74">
        <v>2</v>
      </c>
      <c r="C14" s="77">
        <v>2570347</v>
      </c>
      <c r="D14" t="s">
        <v>26</v>
      </c>
      <c r="E14" s="22" t="s">
        <v>27</v>
      </c>
      <c r="F14" s="23">
        <v>89</v>
      </c>
      <c r="G14" s="23">
        <v>85.98</v>
      </c>
      <c r="H14" s="23">
        <f t="shared" ref="H14:H23" si="8">F14*G14</f>
        <v>7652.22</v>
      </c>
      <c r="I14" s="24">
        <f t="shared" ref="I14:I23" si="9">H14/$H$24</f>
        <v>0.40825688073394489</v>
      </c>
      <c r="J14" s="23">
        <f t="shared" ref="J14:J23" si="10">I14*$J$24</f>
        <v>1224.7706422018348</v>
      </c>
      <c r="K14" s="23">
        <f t="shared" ref="K14:K23" si="11">I14*$K$24</f>
        <v>244.95412844036693</v>
      </c>
      <c r="L14" s="25">
        <f t="shared" ref="L14:L23" si="12">H14+J14+K14</f>
        <v>9121.9447706422034</v>
      </c>
      <c r="M14" s="36">
        <v>45925</v>
      </c>
      <c r="N14" s="23">
        <v>13500</v>
      </c>
      <c r="O14" s="23">
        <f t="shared" ref="O14:O24" si="13">N14-L14</f>
        <v>4378.0552293577966</v>
      </c>
      <c r="P14" s="27">
        <f t="shared" ref="P14:P23" si="14">O14/N14</f>
        <v>0.32430038735983679</v>
      </c>
      <c r="Q14" s="37" t="s">
        <v>28</v>
      </c>
      <c r="R14" s="29" t="e">
        <f t="shared" ref="R14:R23" si="15">Q14-M14</f>
        <v>#VALUE!</v>
      </c>
      <c r="S14" s="61" t="s">
        <v>60</v>
      </c>
      <c r="T14" s="79" t="s">
        <v>29</v>
      </c>
      <c r="V14" s="82" t="s">
        <v>67</v>
      </c>
      <c r="W14" s="83" t="s">
        <v>31</v>
      </c>
      <c r="X14" s="67" t="s">
        <v>65</v>
      </c>
      <c r="Y14" s="70" t="s">
        <v>28</v>
      </c>
      <c r="Z14" s="73" t="s">
        <v>28</v>
      </c>
      <c r="AA14" s="73" t="s">
        <v>28</v>
      </c>
    </row>
    <row r="15" spans="1:27" x14ac:dyDescent="0.25">
      <c r="B15" s="75"/>
      <c r="C15" s="77"/>
      <c r="D15" s="66" t="s">
        <v>40</v>
      </c>
      <c r="E15" s="22" t="s">
        <v>27</v>
      </c>
      <c r="F15" s="23">
        <v>89</v>
      </c>
      <c r="G15" s="23">
        <v>85.98</v>
      </c>
      <c r="H15" s="23">
        <f t="shared" si="8"/>
        <v>7652.22</v>
      </c>
      <c r="I15" s="24">
        <f t="shared" si="9"/>
        <v>0.40825688073394489</v>
      </c>
      <c r="J15" s="23">
        <f t="shared" si="10"/>
        <v>1224.7706422018348</v>
      </c>
      <c r="K15" s="23">
        <f t="shared" si="11"/>
        <v>244.95412844036693</v>
      </c>
      <c r="L15" s="25">
        <f t="shared" si="12"/>
        <v>9121.9447706422034</v>
      </c>
      <c r="M15" s="36">
        <v>45925</v>
      </c>
      <c r="N15" s="23">
        <v>13500</v>
      </c>
      <c r="O15" s="23">
        <f t="shared" si="13"/>
        <v>4378.0552293577966</v>
      </c>
      <c r="P15" s="27">
        <f t="shared" si="14"/>
        <v>0.32430038735983679</v>
      </c>
      <c r="Q15" s="37" t="s">
        <v>28</v>
      </c>
      <c r="R15" s="29" t="e">
        <f t="shared" si="15"/>
        <v>#VALUE!</v>
      </c>
      <c r="S15" s="61" t="s">
        <v>60</v>
      </c>
      <c r="T15" s="80"/>
      <c r="V15" s="83"/>
      <c r="W15" s="83"/>
      <c r="X15" s="68"/>
      <c r="Y15" s="71"/>
      <c r="Z15" s="71"/>
      <c r="AA15" s="71"/>
    </row>
    <row r="16" spans="1:27" x14ac:dyDescent="0.25">
      <c r="B16" s="75"/>
      <c r="C16" s="77"/>
      <c r="D16" s="38" t="s">
        <v>35</v>
      </c>
      <c r="E16" s="22" t="s">
        <v>27</v>
      </c>
      <c r="F16" s="23">
        <v>5.5</v>
      </c>
      <c r="G16" s="23">
        <v>85.98</v>
      </c>
      <c r="H16" s="23">
        <f t="shared" si="8"/>
        <v>472.89000000000004</v>
      </c>
      <c r="I16" s="24">
        <f t="shared" si="9"/>
        <v>2.5229357798165136E-2</v>
      </c>
      <c r="J16" s="23">
        <f t="shared" si="10"/>
        <v>75.688073394495405</v>
      </c>
      <c r="K16" s="23">
        <f t="shared" si="11"/>
        <v>15.137614678899082</v>
      </c>
      <c r="L16" s="25">
        <f t="shared" si="12"/>
        <v>563.71568807339463</v>
      </c>
      <c r="M16" s="36">
        <v>45925</v>
      </c>
      <c r="N16" s="23">
        <v>1000</v>
      </c>
      <c r="O16" s="23">
        <f t="shared" si="13"/>
        <v>436.28431192660537</v>
      </c>
      <c r="P16" s="27">
        <f t="shared" si="14"/>
        <v>0.43628431192660538</v>
      </c>
      <c r="Q16" s="37" t="s">
        <v>28</v>
      </c>
      <c r="R16" s="29" t="e">
        <f t="shared" si="15"/>
        <v>#VALUE!</v>
      </c>
      <c r="S16" s="61" t="s">
        <v>60</v>
      </c>
      <c r="T16" s="80"/>
      <c r="V16" s="83"/>
      <c r="W16" s="83"/>
      <c r="X16" s="68"/>
      <c r="Y16" s="71"/>
      <c r="Z16" s="71"/>
      <c r="AA16" s="71"/>
    </row>
    <row r="17" spans="2:27" x14ac:dyDescent="0.25">
      <c r="B17" s="75"/>
      <c r="C17" s="77"/>
      <c r="D17" s="38" t="s">
        <v>35</v>
      </c>
      <c r="E17" s="22" t="s">
        <v>27</v>
      </c>
      <c r="F17" s="23">
        <v>5.5</v>
      </c>
      <c r="G17" s="23">
        <v>85.98</v>
      </c>
      <c r="H17" s="23">
        <f t="shared" si="8"/>
        <v>472.89000000000004</v>
      </c>
      <c r="I17" s="24">
        <f t="shared" si="9"/>
        <v>2.5229357798165136E-2</v>
      </c>
      <c r="J17" s="23">
        <f t="shared" si="10"/>
        <v>75.688073394495405</v>
      </c>
      <c r="K17" s="23">
        <f t="shared" si="11"/>
        <v>15.137614678899082</v>
      </c>
      <c r="L17" s="25">
        <f t="shared" si="12"/>
        <v>563.71568807339463</v>
      </c>
      <c r="M17" s="36">
        <v>45925</v>
      </c>
      <c r="N17" s="23">
        <v>1000</v>
      </c>
      <c r="O17" s="23">
        <f t="shared" si="13"/>
        <v>436.28431192660537</v>
      </c>
      <c r="P17" s="27">
        <f t="shared" si="14"/>
        <v>0.43628431192660538</v>
      </c>
      <c r="Q17" s="37" t="s">
        <v>28</v>
      </c>
      <c r="R17" s="29" t="e">
        <f t="shared" si="15"/>
        <v>#VALUE!</v>
      </c>
      <c r="S17" s="61" t="s">
        <v>60</v>
      </c>
      <c r="T17" s="80"/>
      <c r="V17" s="83"/>
      <c r="W17" s="83"/>
      <c r="X17" s="68"/>
      <c r="Y17" s="71"/>
      <c r="Z17" s="71"/>
      <c r="AA17" s="71"/>
    </row>
    <row r="18" spans="2:27" x14ac:dyDescent="0.25">
      <c r="B18" s="75"/>
      <c r="C18" s="77"/>
      <c r="D18" s="38" t="s">
        <v>37</v>
      </c>
      <c r="E18" s="22" t="s">
        <v>27</v>
      </c>
      <c r="F18" s="23">
        <v>5</v>
      </c>
      <c r="G18" s="23">
        <v>85.98</v>
      </c>
      <c r="H18" s="23">
        <f t="shared" si="8"/>
        <v>429.90000000000003</v>
      </c>
      <c r="I18" s="24">
        <f t="shared" si="9"/>
        <v>2.2935779816513759E-2</v>
      </c>
      <c r="J18" s="23">
        <f t="shared" si="10"/>
        <v>68.807339449541274</v>
      </c>
      <c r="K18" s="23">
        <f t="shared" si="11"/>
        <v>13.761467889908255</v>
      </c>
      <c r="L18" s="25">
        <f t="shared" si="12"/>
        <v>512.46880733944954</v>
      </c>
      <c r="M18" s="36">
        <v>45925</v>
      </c>
      <c r="N18" s="23">
        <v>740</v>
      </c>
      <c r="O18" s="23">
        <f t="shared" si="13"/>
        <v>227.53119266055046</v>
      </c>
      <c r="P18" s="27">
        <f t="shared" si="14"/>
        <v>0.30747458467641953</v>
      </c>
      <c r="Q18" s="37" t="s">
        <v>28</v>
      </c>
      <c r="R18" s="29" t="e">
        <f t="shared" si="15"/>
        <v>#VALUE!</v>
      </c>
      <c r="S18" s="61" t="s">
        <v>60</v>
      </c>
      <c r="T18" s="80"/>
      <c r="V18" s="83"/>
      <c r="W18" s="83"/>
      <c r="X18" s="68"/>
      <c r="Y18" s="71"/>
      <c r="Z18" s="71"/>
      <c r="AA18" s="71"/>
    </row>
    <row r="19" spans="2:27" x14ac:dyDescent="0.25">
      <c r="B19" s="75"/>
      <c r="C19" s="77"/>
      <c r="D19" s="38" t="s">
        <v>37</v>
      </c>
      <c r="E19" s="22" t="s">
        <v>27</v>
      </c>
      <c r="F19" s="23">
        <v>5</v>
      </c>
      <c r="G19" s="23">
        <v>85.98</v>
      </c>
      <c r="H19" s="23">
        <f t="shared" si="8"/>
        <v>429.90000000000003</v>
      </c>
      <c r="I19" s="24">
        <f t="shared" si="9"/>
        <v>2.2935779816513759E-2</v>
      </c>
      <c r="J19" s="23">
        <f t="shared" si="10"/>
        <v>68.807339449541274</v>
      </c>
      <c r="K19" s="23">
        <f t="shared" si="11"/>
        <v>13.761467889908255</v>
      </c>
      <c r="L19" s="25">
        <f t="shared" si="12"/>
        <v>512.46880733944954</v>
      </c>
      <c r="M19" s="36">
        <v>45925</v>
      </c>
      <c r="N19" s="23">
        <v>740</v>
      </c>
      <c r="O19" s="23">
        <f t="shared" si="13"/>
        <v>227.53119266055046</v>
      </c>
      <c r="P19" s="27">
        <f t="shared" si="14"/>
        <v>0.30747458467641953</v>
      </c>
      <c r="Q19" s="37" t="s">
        <v>28</v>
      </c>
      <c r="R19" s="29" t="e">
        <f t="shared" si="15"/>
        <v>#VALUE!</v>
      </c>
      <c r="S19" s="61" t="s">
        <v>60</v>
      </c>
      <c r="T19" s="80"/>
      <c r="V19" s="83"/>
      <c r="W19" s="83"/>
      <c r="X19" s="68"/>
      <c r="Y19" s="71"/>
      <c r="Z19" s="71"/>
      <c r="AA19" s="71"/>
    </row>
    <row r="20" spans="2:27" x14ac:dyDescent="0.25">
      <c r="B20" s="75"/>
      <c r="C20" s="77"/>
      <c r="D20" s="38" t="s">
        <v>37</v>
      </c>
      <c r="E20" s="22" t="s">
        <v>27</v>
      </c>
      <c r="F20" s="23">
        <v>5</v>
      </c>
      <c r="G20" s="23">
        <v>85.98</v>
      </c>
      <c r="H20" s="23">
        <f t="shared" si="8"/>
        <v>429.90000000000003</v>
      </c>
      <c r="I20" s="24">
        <f t="shared" si="9"/>
        <v>2.2935779816513759E-2</v>
      </c>
      <c r="J20" s="23">
        <f t="shared" si="10"/>
        <v>68.807339449541274</v>
      </c>
      <c r="K20" s="23">
        <f t="shared" si="11"/>
        <v>13.761467889908255</v>
      </c>
      <c r="L20" s="25">
        <f t="shared" si="12"/>
        <v>512.46880733944954</v>
      </c>
      <c r="M20" s="36">
        <v>45925</v>
      </c>
      <c r="N20" s="23">
        <v>740</v>
      </c>
      <c r="O20" s="23">
        <f t="shared" si="13"/>
        <v>227.53119266055046</v>
      </c>
      <c r="P20" s="27">
        <f t="shared" si="14"/>
        <v>0.30747458467641953</v>
      </c>
      <c r="Q20" s="37" t="s">
        <v>28</v>
      </c>
      <c r="R20" s="29" t="e">
        <f t="shared" si="15"/>
        <v>#VALUE!</v>
      </c>
      <c r="S20" s="61" t="s">
        <v>60</v>
      </c>
      <c r="T20" s="80"/>
      <c r="V20" s="83"/>
      <c r="W20" s="83"/>
      <c r="X20" s="68"/>
      <c r="Y20" s="71"/>
      <c r="Z20" s="71"/>
      <c r="AA20" s="71"/>
    </row>
    <row r="21" spans="2:27" x14ac:dyDescent="0.25">
      <c r="B21" s="75"/>
      <c r="C21" s="77"/>
      <c r="D21" s="38" t="s">
        <v>37</v>
      </c>
      <c r="E21" s="22" t="s">
        <v>27</v>
      </c>
      <c r="F21" s="23">
        <v>5</v>
      </c>
      <c r="G21" s="23">
        <v>85.98</v>
      </c>
      <c r="H21" s="23">
        <f t="shared" si="8"/>
        <v>429.90000000000003</v>
      </c>
      <c r="I21" s="24">
        <f t="shared" si="9"/>
        <v>2.2935779816513759E-2</v>
      </c>
      <c r="J21" s="23">
        <f t="shared" si="10"/>
        <v>68.807339449541274</v>
      </c>
      <c r="K21" s="23">
        <f t="shared" si="11"/>
        <v>13.761467889908255</v>
      </c>
      <c r="L21" s="25">
        <f t="shared" si="12"/>
        <v>512.46880733944954</v>
      </c>
      <c r="M21" s="36">
        <v>45925</v>
      </c>
      <c r="N21" s="23">
        <v>740</v>
      </c>
      <c r="O21" s="23">
        <f t="shared" si="13"/>
        <v>227.53119266055046</v>
      </c>
      <c r="P21" s="27">
        <f t="shared" si="14"/>
        <v>0.30747458467641953</v>
      </c>
      <c r="Q21" s="37" t="s">
        <v>28</v>
      </c>
      <c r="R21" s="29" t="e">
        <f t="shared" si="15"/>
        <v>#VALUE!</v>
      </c>
      <c r="S21" s="61" t="s">
        <v>60</v>
      </c>
      <c r="T21" s="80"/>
      <c r="V21" s="83"/>
      <c r="W21" s="83"/>
      <c r="X21" s="68"/>
      <c r="Y21" s="71"/>
      <c r="Z21" s="71"/>
      <c r="AA21" s="71"/>
    </row>
    <row r="22" spans="2:27" x14ac:dyDescent="0.25">
      <c r="B22" s="75"/>
      <c r="C22" s="77"/>
      <c r="D22" s="38" t="s">
        <v>38</v>
      </c>
      <c r="E22" s="22" t="s">
        <v>27</v>
      </c>
      <c r="F22" s="23">
        <v>4.5</v>
      </c>
      <c r="G22" s="23">
        <v>85.98</v>
      </c>
      <c r="H22" s="23">
        <f t="shared" si="8"/>
        <v>386.91</v>
      </c>
      <c r="I22" s="24">
        <f t="shared" si="9"/>
        <v>2.0642201834862383E-2</v>
      </c>
      <c r="J22" s="23">
        <f t="shared" si="10"/>
        <v>61.926605504587151</v>
      </c>
      <c r="K22" s="23">
        <f t="shared" si="11"/>
        <v>12.38532110091743</v>
      </c>
      <c r="L22" s="25">
        <f t="shared" si="12"/>
        <v>461.22192660550462</v>
      </c>
      <c r="M22" s="36">
        <v>45925</v>
      </c>
      <c r="N22" s="23">
        <v>700</v>
      </c>
      <c r="O22" s="23">
        <f t="shared" si="13"/>
        <v>238.77807339449538</v>
      </c>
      <c r="P22" s="27">
        <f t="shared" si="14"/>
        <v>0.34111153342070766</v>
      </c>
      <c r="Q22" s="37" t="s">
        <v>28</v>
      </c>
      <c r="R22" s="29" t="e">
        <f t="shared" si="15"/>
        <v>#VALUE!</v>
      </c>
      <c r="S22" s="61" t="s">
        <v>60</v>
      </c>
      <c r="T22" s="80"/>
      <c r="V22" s="83"/>
      <c r="W22" s="83"/>
      <c r="X22" s="68"/>
      <c r="Y22" s="71"/>
      <c r="Z22" s="71"/>
      <c r="AA22" s="71"/>
    </row>
    <row r="23" spans="2:27" x14ac:dyDescent="0.25">
      <c r="B23" s="75"/>
      <c r="C23" s="77"/>
      <c r="D23" s="38" t="s">
        <v>39</v>
      </c>
      <c r="E23" s="22" t="s">
        <v>27</v>
      </c>
      <c r="F23" s="31">
        <v>4.5</v>
      </c>
      <c r="G23" s="23">
        <v>85.98</v>
      </c>
      <c r="H23" s="31">
        <f t="shared" si="8"/>
        <v>386.91</v>
      </c>
      <c r="I23" s="24">
        <f t="shared" si="9"/>
        <v>2.0642201834862383E-2</v>
      </c>
      <c r="J23" s="23">
        <f t="shared" si="10"/>
        <v>61.926605504587151</v>
      </c>
      <c r="K23" s="23">
        <f t="shared" si="11"/>
        <v>12.38532110091743</v>
      </c>
      <c r="L23" s="25">
        <f t="shared" si="12"/>
        <v>461.22192660550462</v>
      </c>
      <c r="M23" s="36">
        <v>45925</v>
      </c>
      <c r="N23" s="31">
        <v>700</v>
      </c>
      <c r="O23" s="23">
        <f t="shared" si="13"/>
        <v>238.77807339449538</v>
      </c>
      <c r="P23" s="39">
        <f t="shared" si="14"/>
        <v>0.34111153342070766</v>
      </c>
      <c r="Q23" s="37" t="s">
        <v>28</v>
      </c>
      <c r="R23" s="29" t="e">
        <f t="shared" si="15"/>
        <v>#VALUE!</v>
      </c>
      <c r="S23" s="61" t="s">
        <v>60</v>
      </c>
      <c r="T23" s="80"/>
      <c r="V23" s="83"/>
      <c r="W23" s="83"/>
      <c r="X23" s="68"/>
      <c r="Y23" s="71"/>
      <c r="Z23" s="71"/>
      <c r="AA23" s="71"/>
    </row>
    <row r="24" spans="2:27" x14ac:dyDescent="0.25">
      <c r="B24" s="76"/>
      <c r="C24" s="78"/>
      <c r="D24" s="2"/>
      <c r="E24" s="40"/>
      <c r="F24" s="30">
        <f>SUM(F14:F23)</f>
        <v>218</v>
      </c>
      <c r="G24" s="41"/>
      <c r="H24" s="30">
        <f>SUM(H14:H23)</f>
        <v>18743.640000000003</v>
      </c>
      <c r="I24" s="42">
        <f>SUM(I14:I23)</f>
        <v>0.99999999999999989</v>
      </c>
      <c r="J24" s="43">
        <v>3000</v>
      </c>
      <c r="K24" s="30">
        <v>600</v>
      </c>
      <c r="L24" s="33">
        <f>SUM(L14:L23)</f>
        <v>22343.640000000007</v>
      </c>
      <c r="M24" s="44"/>
      <c r="N24" s="30">
        <f>SUM(N14:N23)</f>
        <v>33360</v>
      </c>
      <c r="O24" s="30">
        <f t="shared" si="13"/>
        <v>11016.359999999993</v>
      </c>
      <c r="P24" s="35">
        <f>AVERAGE(P14:P23)</f>
        <v>0.34332908041199772</v>
      </c>
      <c r="Q24" s="45"/>
      <c r="R24" s="31"/>
      <c r="S24" s="2"/>
      <c r="T24" s="81"/>
      <c r="U24" s="2"/>
      <c r="V24" s="84"/>
      <c r="W24" s="84"/>
      <c r="X24" s="69"/>
      <c r="Y24" s="72"/>
      <c r="Z24" s="72"/>
      <c r="AA24" s="72"/>
    </row>
    <row r="25" spans="2:27" s="61" customFormat="1" x14ac:dyDescent="0.25">
      <c r="B25" s="74">
        <v>3</v>
      </c>
      <c r="C25" s="77">
        <v>2573505</v>
      </c>
      <c r="D25" s="57" t="s">
        <v>49</v>
      </c>
      <c r="E25" s="22" t="s">
        <v>27</v>
      </c>
      <c r="F25" s="15">
        <v>89</v>
      </c>
      <c r="G25" s="23">
        <v>86.18</v>
      </c>
      <c r="H25" s="23">
        <f t="shared" ref="H25:H33" si="16">F25*G25</f>
        <v>7670.02</v>
      </c>
      <c r="I25" s="24">
        <f>H25/$H$34</f>
        <v>0.40835053911447583</v>
      </c>
      <c r="J25" s="23">
        <f>I25*$J$34</f>
        <v>1225.0516173434276</v>
      </c>
      <c r="K25" s="23">
        <f>I25*$K$34</f>
        <v>245.0103234686855</v>
      </c>
      <c r="L25" s="25">
        <f t="shared" ref="L25:L33" si="17">H25+J25+K25</f>
        <v>9140.0819408121133</v>
      </c>
      <c r="M25" s="36">
        <v>45923</v>
      </c>
      <c r="N25" s="15">
        <v>13500</v>
      </c>
      <c r="O25" s="23">
        <f t="shared" ref="O25:O63" si="18">N25-L25</f>
        <v>4359.9180591878867</v>
      </c>
      <c r="P25" s="27">
        <f t="shared" ref="P25:P33" si="19">O25/N25</f>
        <v>0.32295689327317678</v>
      </c>
      <c r="Q25" s="37" t="s">
        <v>28</v>
      </c>
      <c r="R25" s="29" t="e">
        <f t="shared" ref="R25:R33" si="20">Q25-M25</f>
        <v>#VALUE!</v>
      </c>
      <c r="S25" s="61" t="s">
        <v>60</v>
      </c>
      <c r="T25" s="79" t="s">
        <v>29</v>
      </c>
      <c r="V25" s="83" t="s">
        <v>59</v>
      </c>
      <c r="W25" s="83" t="s">
        <v>31</v>
      </c>
      <c r="X25" s="67" t="s">
        <v>32</v>
      </c>
      <c r="Y25" s="70" t="s">
        <v>28</v>
      </c>
      <c r="Z25" s="73" t="s">
        <v>28</v>
      </c>
      <c r="AA25" s="73" t="s">
        <v>28</v>
      </c>
    </row>
    <row r="26" spans="2:27" s="61" customFormat="1" x14ac:dyDescent="0.25">
      <c r="B26" s="75"/>
      <c r="C26" s="77"/>
      <c r="D26" s="58" t="s">
        <v>49</v>
      </c>
      <c r="E26" s="22" t="s">
        <v>27</v>
      </c>
      <c r="F26" s="23">
        <v>89</v>
      </c>
      <c r="G26" s="23">
        <v>86.18</v>
      </c>
      <c r="H26" s="23">
        <f t="shared" si="16"/>
        <v>7670.02</v>
      </c>
      <c r="I26" s="24">
        <f t="shared" ref="I26:I33" si="21">H26/$H$34</f>
        <v>0.40835053911447583</v>
      </c>
      <c r="J26" s="23">
        <f t="shared" ref="J26:J33" si="22">I26*$J$34</f>
        <v>1225.0516173434276</v>
      </c>
      <c r="K26" s="23">
        <f t="shared" ref="K26:K33" si="23">I26*$K$34</f>
        <v>245.0103234686855</v>
      </c>
      <c r="L26" s="25">
        <f t="shared" si="17"/>
        <v>9140.0819408121133</v>
      </c>
      <c r="M26" s="36">
        <v>45923</v>
      </c>
      <c r="N26" s="23">
        <v>13500</v>
      </c>
      <c r="O26" s="23">
        <f t="shared" si="18"/>
        <v>4359.9180591878867</v>
      </c>
      <c r="P26" s="27">
        <f t="shared" si="19"/>
        <v>0.32295689327317678</v>
      </c>
      <c r="Q26" s="37" t="s">
        <v>28</v>
      </c>
      <c r="R26" s="29" t="e">
        <f t="shared" si="20"/>
        <v>#VALUE!</v>
      </c>
      <c r="S26" s="61" t="s">
        <v>60</v>
      </c>
      <c r="T26" s="80"/>
      <c r="V26" s="83"/>
      <c r="W26" s="83"/>
      <c r="X26" s="68"/>
      <c r="Y26" s="71"/>
      <c r="Z26" s="71"/>
      <c r="AA26" s="71"/>
    </row>
    <row r="27" spans="2:27" s="61" customFormat="1" x14ac:dyDescent="0.25">
      <c r="B27" s="75"/>
      <c r="C27" s="77"/>
      <c r="D27" s="58" t="s">
        <v>50</v>
      </c>
      <c r="E27" s="22" t="s">
        <v>27</v>
      </c>
      <c r="F27" s="23">
        <v>4.5</v>
      </c>
      <c r="G27" s="23">
        <v>86.18</v>
      </c>
      <c r="H27" s="23">
        <f t="shared" si="16"/>
        <v>387.81000000000006</v>
      </c>
      <c r="I27" s="24">
        <f t="shared" si="21"/>
        <v>2.0646937370956644E-2</v>
      </c>
      <c r="J27" s="23">
        <f t="shared" si="22"/>
        <v>61.940812112869935</v>
      </c>
      <c r="K27" s="23">
        <f t="shared" si="23"/>
        <v>12.388162422573986</v>
      </c>
      <c r="L27" s="25">
        <f t="shared" si="17"/>
        <v>462.13897453544399</v>
      </c>
      <c r="M27" s="36">
        <v>45923</v>
      </c>
      <c r="N27" s="23">
        <v>700</v>
      </c>
      <c r="O27" s="23">
        <f t="shared" si="18"/>
        <v>237.86102546455601</v>
      </c>
      <c r="P27" s="27">
        <f t="shared" si="19"/>
        <v>0.33980146494936575</v>
      </c>
      <c r="Q27" s="37" t="s">
        <v>28</v>
      </c>
      <c r="R27" s="29" t="e">
        <f t="shared" si="20"/>
        <v>#VALUE!</v>
      </c>
      <c r="S27" s="61" t="s">
        <v>60</v>
      </c>
      <c r="T27" s="80"/>
      <c r="V27" s="83"/>
      <c r="W27" s="83"/>
      <c r="X27" s="68"/>
      <c r="Y27" s="71"/>
      <c r="Z27" s="71"/>
      <c r="AA27" s="71"/>
    </row>
    <row r="28" spans="2:27" s="61" customFormat="1" x14ac:dyDescent="0.25">
      <c r="B28" s="75"/>
      <c r="C28" s="77"/>
      <c r="D28" s="58" t="s">
        <v>51</v>
      </c>
      <c r="E28" s="22" t="s">
        <v>27</v>
      </c>
      <c r="F28" s="23">
        <v>4.5</v>
      </c>
      <c r="G28" s="23">
        <v>86.18</v>
      </c>
      <c r="H28" s="23">
        <f t="shared" si="16"/>
        <v>387.81000000000006</v>
      </c>
      <c r="I28" s="24">
        <f t="shared" si="21"/>
        <v>2.0646937370956644E-2</v>
      </c>
      <c r="J28" s="23">
        <f t="shared" si="22"/>
        <v>61.940812112869935</v>
      </c>
      <c r="K28" s="23">
        <f t="shared" si="23"/>
        <v>12.388162422573986</v>
      </c>
      <c r="L28" s="25">
        <f t="shared" si="17"/>
        <v>462.13897453544399</v>
      </c>
      <c r="M28" s="36">
        <v>45923</v>
      </c>
      <c r="N28" s="23">
        <v>700</v>
      </c>
      <c r="O28" s="23">
        <f t="shared" si="18"/>
        <v>237.86102546455601</v>
      </c>
      <c r="P28" s="27">
        <f t="shared" si="19"/>
        <v>0.33980146494936575</v>
      </c>
      <c r="Q28" s="37" t="s">
        <v>28</v>
      </c>
      <c r="R28" s="29" t="e">
        <f t="shared" si="20"/>
        <v>#VALUE!</v>
      </c>
      <c r="S28" s="61" t="s">
        <v>60</v>
      </c>
      <c r="T28" s="80"/>
      <c r="V28" s="83"/>
      <c r="W28" s="83"/>
      <c r="X28" s="68"/>
      <c r="Y28" s="71"/>
      <c r="Z28" s="71"/>
      <c r="AA28" s="71"/>
    </row>
    <row r="29" spans="2:27" s="61" customFormat="1" x14ac:dyDescent="0.25">
      <c r="B29" s="75"/>
      <c r="C29" s="77"/>
      <c r="D29" s="58" t="s">
        <v>52</v>
      </c>
      <c r="E29" s="22" t="s">
        <v>27</v>
      </c>
      <c r="F29" s="23">
        <v>4.95</v>
      </c>
      <c r="G29" s="23">
        <v>86.18</v>
      </c>
      <c r="H29" s="23">
        <f t="shared" si="16"/>
        <v>426.59100000000007</v>
      </c>
      <c r="I29" s="24">
        <f t="shared" si="21"/>
        <v>2.271163110805231E-2</v>
      </c>
      <c r="J29" s="23">
        <f t="shared" si="22"/>
        <v>68.134893324156934</v>
      </c>
      <c r="K29" s="23">
        <f t="shared" si="23"/>
        <v>13.626978664831386</v>
      </c>
      <c r="L29" s="25">
        <f t="shared" si="17"/>
        <v>508.3528719889884</v>
      </c>
      <c r="M29" s="36">
        <v>45923</v>
      </c>
      <c r="N29" s="23">
        <v>750</v>
      </c>
      <c r="O29" s="23">
        <f t="shared" si="18"/>
        <v>241.6471280110116</v>
      </c>
      <c r="P29" s="27">
        <f t="shared" si="19"/>
        <v>0.32219617068134881</v>
      </c>
      <c r="Q29" s="37" t="s">
        <v>28</v>
      </c>
      <c r="R29" s="29" t="e">
        <f t="shared" si="20"/>
        <v>#VALUE!</v>
      </c>
      <c r="S29" s="61" t="s">
        <v>60</v>
      </c>
      <c r="T29" s="80"/>
      <c r="V29" s="83"/>
      <c r="W29" s="83"/>
      <c r="X29" s="68"/>
      <c r="Y29" s="71"/>
      <c r="Z29" s="71"/>
      <c r="AA29" s="71"/>
    </row>
    <row r="30" spans="2:27" s="61" customFormat="1" x14ac:dyDescent="0.25">
      <c r="B30" s="75"/>
      <c r="C30" s="77"/>
      <c r="D30" s="58" t="s">
        <v>45</v>
      </c>
      <c r="E30" s="22" t="s">
        <v>27</v>
      </c>
      <c r="F30" s="23">
        <v>8</v>
      </c>
      <c r="G30" s="23">
        <v>86.18</v>
      </c>
      <c r="H30" s="23">
        <f t="shared" si="16"/>
        <v>689.44</v>
      </c>
      <c r="I30" s="24">
        <f t="shared" si="21"/>
        <v>3.670566643725625E-2</v>
      </c>
      <c r="J30" s="23">
        <f t="shared" si="22"/>
        <v>110.11699931176875</v>
      </c>
      <c r="K30" s="23">
        <f t="shared" si="23"/>
        <v>22.023399862353749</v>
      </c>
      <c r="L30" s="25">
        <f t="shared" si="17"/>
        <v>821.58039917412248</v>
      </c>
      <c r="M30" s="36">
        <v>45923</v>
      </c>
      <c r="N30" s="23">
        <v>1100</v>
      </c>
      <c r="O30" s="23">
        <f t="shared" si="18"/>
        <v>278.41960082587752</v>
      </c>
      <c r="P30" s="27">
        <f t="shared" si="19"/>
        <v>0.25310872802352502</v>
      </c>
      <c r="Q30" s="37" t="s">
        <v>28</v>
      </c>
      <c r="R30" s="29" t="e">
        <f t="shared" si="20"/>
        <v>#VALUE!</v>
      </c>
      <c r="S30" s="61" t="s">
        <v>60</v>
      </c>
      <c r="T30" s="80"/>
      <c r="V30" s="83"/>
      <c r="W30" s="83"/>
      <c r="X30" s="68"/>
      <c r="Y30" s="71"/>
      <c r="Z30" s="71"/>
      <c r="AA30" s="71"/>
    </row>
    <row r="31" spans="2:27" s="61" customFormat="1" x14ac:dyDescent="0.25">
      <c r="B31" s="75"/>
      <c r="C31" s="77"/>
      <c r="D31" s="58" t="s">
        <v>45</v>
      </c>
      <c r="E31" s="22" t="s">
        <v>27</v>
      </c>
      <c r="F31" s="23">
        <v>8</v>
      </c>
      <c r="G31" s="23">
        <v>86.18</v>
      </c>
      <c r="H31" s="23">
        <f t="shared" si="16"/>
        <v>689.44</v>
      </c>
      <c r="I31" s="24">
        <f t="shared" si="21"/>
        <v>3.670566643725625E-2</v>
      </c>
      <c r="J31" s="23">
        <f t="shared" si="22"/>
        <v>110.11699931176875</v>
      </c>
      <c r="K31" s="23">
        <f t="shared" si="23"/>
        <v>22.023399862353749</v>
      </c>
      <c r="L31" s="25">
        <f t="shared" si="17"/>
        <v>821.58039917412248</v>
      </c>
      <c r="M31" s="36">
        <v>45923</v>
      </c>
      <c r="N31" s="23">
        <v>1100</v>
      </c>
      <c r="O31" s="23">
        <f t="shared" si="18"/>
        <v>278.41960082587752</v>
      </c>
      <c r="P31" s="27">
        <f t="shared" si="19"/>
        <v>0.25310872802352502</v>
      </c>
      <c r="Q31" s="37" t="s">
        <v>28</v>
      </c>
      <c r="R31" s="29" t="e">
        <f t="shared" si="20"/>
        <v>#VALUE!</v>
      </c>
      <c r="S31" s="61" t="s">
        <v>60</v>
      </c>
      <c r="T31" s="80"/>
      <c r="V31" s="83"/>
      <c r="W31" s="83"/>
      <c r="X31" s="68"/>
      <c r="Y31" s="71"/>
      <c r="Z31" s="71"/>
      <c r="AA31" s="71"/>
    </row>
    <row r="32" spans="2:27" s="61" customFormat="1" x14ac:dyDescent="0.25">
      <c r="B32" s="75"/>
      <c r="C32" s="77"/>
      <c r="D32" s="58" t="s">
        <v>37</v>
      </c>
      <c r="E32" s="22" t="s">
        <v>27</v>
      </c>
      <c r="F32" s="23">
        <v>5</v>
      </c>
      <c r="G32" s="23">
        <v>86.18</v>
      </c>
      <c r="H32" s="23">
        <f t="shared" si="16"/>
        <v>430.90000000000003</v>
      </c>
      <c r="I32" s="24">
        <f t="shared" si="21"/>
        <v>2.2941041523285157E-2</v>
      </c>
      <c r="J32" s="23">
        <f t="shared" si="22"/>
        <v>68.823124569855466</v>
      </c>
      <c r="K32" s="23">
        <f t="shared" si="23"/>
        <v>13.764624913971094</v>
      </c>
      <c r="L32" s="25">
        <f t="shared" si="17"/>
        <v>513.48774948382663</v>
      </c>
      <c r="M32" s="36">
        <v>45923</v>
      </c>
      <c r="N32" s="23">
        <v>740</v>
      </c>
      <c r="O32" s="23">
        <f t="shared" si="18"/>
        <v>226.51225051617337</v>
      </c>
      <c r="P32" s="27">
        <f t="shared" si="19"/>
        <v>0.30609763583266669</v>
      </c>
      <c r="Q32" s="37" t="s">
        <v>28</v>
      </c>
      <c r="R32" s="29" t="e">
        <f t="shared" si="20"/>
        <v>#VALUE!</v>
      </c>
      <c r="S32" s="61" t="s">
        <v>60</v>
      </c>
      <c r="T32" s="80"/>
      <c r="V32" s="83"/>
      <c r="W32" s="83"/>
      <c r="X32" s="68"/>
      <c r="Y32" s="71"/>
      <c r="Z32" s="71"/>
      <c r="AA32" s="71"/>
    </row>
    <row r="33" spans="2:27" s="61" customFormat="1" x14ac:dyDescent="0.25">
      <c r="B33" s="75"/>
      <c r="C33" s="77"/>
      <c r="D33" s="58" t="s">
        <v>37</v>
      </c>
      <c r="E33" s="22" t="s">
        <v>27</v>
      </c>
      <c r="F33" s="31">
        <v>5</v>
      </c>
      <c r="G33" s="23">
        <v>86.18</v>
      </c>
      <c r="H33" s="23">
        <f t="shared" si="16"/>
        <v>430.90000000000003</v>
      </c>
      <c r="I33" s="24">
        <f t="shared" si="21"/>
        <v>2.2941041523285157E-2</v>
      </c>
      <c r="J33" s="23">
        <f t="shared" si="22"/>
        <v>68.823124569855466</v>
      </c>
      <c r="K33" s="23">
        <f t="shared" si="23"/>
        <v>13.764624913971094</v>
      </c>
      <c r="L33" s="25">
        <f t="shared" si="17"/>
        <v>513.48774948382663</v>
      </c>
      <c r="M33" s="36">
        <v>45923</v>
      </c>
      <c r="N33" s="31">
        <v>740</v>
      </c>
      <c r="O33" s="23">
        <f t="shared" si="18"/>
        <v>226.51225051617337</v>
      </c>
      <c r="P33" s="27">
        <f t="shared" si="19"/>
        <v>0.30609763583266669</v>
      </c>
      <c r="Q33" s="37" t="s">
        <v>28</v>
      </c>
      <c r="R33" s="29" t="e">
        <f t="shared" si="20"/>
        <v>#VALUE!</v>
      </c>
      <c r="S33" s="61" t="s">
        <v>60</v>
      </c>
      <c r="T33" s="80"/>
      <c r="V33" s="83"/>
      <c r="W33" s="83"/>
      <c r="X33" s="68"/>
      <c r="Y33" s="71"/>
      <c r="Z33" s="71"/>
      <c r="AA33" s="71"/>
    </row>
    <row r="34" spans="2:27" s="61" customFormat="1" x14ac:dyDescent="0.25">
      <c r="B34" s="76"/>
      <c r="C34" s="78"/>
      <c r="D34" s="2"/>
      <c r="E34" s="40"/>
      <c r="F34" s="30">
        <f>SUM(F25:F33)</f>
        <v>217.95</v>
      </c>
      <c r="G34" s="41"/>
      <c r="H34" s="30">
        <f>SUM(H25:H33)</f>
        <v>18782.931</v>
      </c>
      <c r="I34" s="42">
        <f>SUM(I25:I33)</f>
        <v>1.0000000000000002</v>
      </c>
      <c r="J34" s="43">
        <v>3000</v>
      </c>
      <c r="K34" s="30">
        <v>600</v>
      </c>
      <c r="L34" s="33">
        <f>SUM(L25:L33)</f>
        <v>22382.930999999997</v>
      </c>
      <c r="M34" s="44"/>
      <c r="N34" s="30">
        <f>SUM(N25:N33)</f>
        <v>32830</v>
      </c>
      <c r="O34" s="30">
        <f t="shared" si="18"/>
        <v>10447.069000000003</v>
      </c>
      <c r="P34" s="35">
        <f>AVERAGE(P25:P33)</f>
        <v>0.30734729053764637</v>
      </c>
      <c r="Q34" s="45"/>
      <c r="R34" s="31"/>
      <c r="S34" s="2"/>
      <c r="T34" s="80"/>
      <c r="U34" s="2"/>
      <c r="V34" s="84"/>
      <c r="W34" s="84"/>
      <c r="X34" s="69"/>
      <c r="Y34" s="72"/>
      <c r="Z34" s="72"/>
      <c r="AA34" s="72"/>
    </row>
    <row r="35" spans="2:27" s="61" customFormat="1" x14ac:dyDescent="0.25">
      <c r="B35" s="74">
        <v>4</v>
      </c>
      <c r="C35" s="77">
        <v>2576300</v>
      </c>
      <c r="D35" s="57" t="s">
        <v>40</v>
      </c>
      <c r="E35" s="14" t="s">
        <v>27</v>
      </c>
      <c r="F35" s="15">
        <v>89</v>
      </c>
      <c r="G35" s="23">
        <v>86.28</v>
      </c>
      <c r="H35" s="15">
        <f t="shared" ref="H35:H42" si="24">F35*G35</f>
        <v>7678.92</v>
      </c>
      <c r="I35" s="24">
        <f>H35/$H$24</f>
        <v>0.40968136391864113</v>
      </c>
      <c r="J35" s="23">
        <f>I35*$J$24</f>
        <v>1229.0440917559233</v>
      </c>
      <c r="K35" s="23">
        <f t="shared" ref="K35:K42" si="25">I35*$K$24</f>
        <v>245.80881835118467</v>
      </c>
      <c r="L35" s="25">
        <f t="shared" ref="L35:L42" si="26">H35+J35+K35</f>
        <v>9153.7729101071072</v>
      </c>
      <c r="M35" s="36">
        <v>45925</v>
      </c>
      <c r="N35" s="15">
        <v>13500</v>
      </c>
      <c r="O35" s="23">
        <f t="shared" si="18"/>
        <v>4346.2270898928928</v>
      </c>
      <c r="P35" s="27">
        <f t="shared" ref="P35:P42" si="27">O35/N35</f>
        <v>0.32194274739947354</v>
      </c>
      <c r="Q35" s="37" t="s">
        <v>28</v>
      </c>
      <c r="R35" s="29" t="e">
        <f t="shared" ref="R35:R42" si="28">Q35-M35</f>
        <v>#VALUE!</v>
      </c>
      <c r="S35" s="61" t="s">
        <v>60</v>
      </c>
      <c r="T35" s="79" t="s">
        <v>29</v>
      </c>
      <c r="V35" s="83" t="s">
        <v>41</v>
      </c>
      <c r="W35" s="83" t="s">
        <v>31</v>
      </c>
      <c r="X35" s="67" t="s">
        <v>32</v>
      </c>
      <c r="Y35" s="70" t="s">
        <v>28</v>
      </c>
      <c r="Z35" s="73" t="s">
        <v>28</v>
      </c>
      <c r="AA35" s="73" t="s">
        <v>28</v>
      </c>
    </row>
    <row r="36" spans="2:27" s="61" customFormat="1" x14ac:dyDescent="0.25">
      <c r="B36" s="75"/>
      <c r="C36" s="77"/>
      <c r="D36" s="58" t="s">
        <v>40</v>
      </c>
      <c r="E36" s="22" t="s">
        <v>27</v>
      </c>
      <c r="F36" s="23">
        <v>89</v>
      </c>
      <c r="G36" s="23">
        <v>86.28</v>
      </c>
      <c r="H36" s="23">
        <f t="shared" si="24"/>
        <v>7678.92</v>
      </c>
      <c r="I36" s="24">
        <f>H36/$H$24</f>
        <v>0.40968136391864113</v>
      </c>
      <c r="J36" s="23">
        <f t="shared" ref="J36:J42" si="29">I36*$J$24</f>
        <v>1229.0440917559233</v>
      </c>
      <c r="K36" s="23">
        <f t="shared" si="25"/>
        <v>245.80881835118467</v>
      </c>
      <c r="L36" s="25">
        <f t="shared" si="26"/>
        <v>9153.7729101071072</v>
      </c>
      <c r="M36" s="36">
        <v>45925</v>
      </c>
      <c r="N36" s="23">
        <v>13500</v>
      </c>
      <c r="O36" s="23">
        <f t="shared" si="18"/>
        <v>4346.2270898928928</v>
      </c>
      <c r="P36" s="27">
        <f t="shared" si="27"/>
        <v>0.32194274739947354</v>
      </c>
      <c r="Q36" s="37" t="s">
        <v>28</v>
      </c>
      <c r="R36" s="29" t="e">
        <f t="shared" si="28"/>
        <v>#VALUE!</v>
      </c>
      <c r="S36" s="61" t="s">
        <v>60</v>
      </c>
      <c r="T36" s="80"/>
      <c r="V36" s="83"/>
      <c r="W36" s="83"/>
      <c r="X36" s="68"/>
      <c r="Y36" s="71"/>
      <c r="Z36" s="71"/>
      <c r="AA36" s="71"/>
    </row>
    <row r="37" spans="2:27" s="61" customFormat="1" x14ac:dyDescent="0.25">
      <c r="B37" s="75"/>
      <c r="C37" s="77"/>
      <c r="D37" s="58" t="s">
        <v>35</v>
      </c>
      <c r="E37" s="22" t="s">
        <v>27</v>
      </c>
      <c r="F37" s="23">
        <v>5.5</v>
      </c>
      <c r="G37" s="23">
        <v>86.28</v>
      </c>
      <c r="H37" s="23">
        <f t="shared" si="24"/>
        <v>474.54</v>
      </c>
      <c r="I37" s="24">
        <f t="shared" ref="I37:I42" si="30">H37/$H$24</f>
        <v>2.5317387657893556E-2</v>
      </c>
      <c r="J37" s="23">
        <f t="shared" si="29"/>
        <v>75.952162973680672</v>
      </c>
      <c r="K37" s="23">
        <f t="shared" si="25"/>
        <v>15.190432594736134</v>
      </c>
      <c r="L37" s="25">
        <f t="shared" si="26"/>
        <v>565.68259556841679</v>
      </c>
      <c r="M37" s="36">
        <v>45925</v>
      </c>
      <c r="N37" s="23">
        <v>1000</v>
      </c>
      <c r="O37" s="23">
        <f t="shared" si="18"/>
        <v>434.31740443158321</v>
      </c>
      <c r="P37" s="27">
        <f t="shared" si="27"/>
        <v>0.43431740443158323</v>
      </c>
      <c r="Q37" s="37" t="s">
        <v>28</v>
      </c>
      <c r="R37" s="29" t="e">
        <f t="shared" si="28"/>
        <v>#VALUE!</v>
      </c>
      <c r="S37" s="61" t="s">
        <v>60</v>
      </c>
      <c r="T37" s="80"/>
      <c r="V37" s="83"/>
      <c r="W37" s="83"/>
      <c r="X37" s="68"/>
      <c r="Y37" s="71"/>
      <c r="Z37" s="71"/>
      <c r="AA37" s="71"/>
    </row>
    <row r="38" spans="2:27" s="61" customFormat="1" x14ac:dyDescent="0.25">
      <c r="B38" s="75"/>
      <c r="C38" s="77"/>
      <c r="D38" s="58" t="s">
        <v>35</v>
      </c>
      <c r="E38" s="22" t="s">
        <v>27</v>
      </c>
      <c r="F38" s="23">
        <v>5.5</v>
      </c>
      <c r="G38" s="23">
        <v>86.28</v>
      </c>
      <c r="H38" s="23">
        <f t="shared" si="24"/>
        <v>474.54</v>
      </c>
      <c r="I38" s="24">
        <f t="shared" si="30"/>
        <v>2.5317387657893556E-2</v>
      </c>
      <c r="J38" s="23">
        <f t="shared" si="29"/>
        <v>75.952162973680672</v>
      </c>
      <c r="K38" s="23">
        <f t="shared" si="25"/>
        <v>15.190432594736134</v>
      </c>
      <c r="L38" s="25">
        <f t="shared" si="26"/>
        <v>565.68259556841679</v>
      </c>
      <c r="M38" s="36">
        <v>45925</v>
      </c>
      <c r="N38" s="23">
        <v>1000</v>
      </c>
      <c r="O38" s="23">
        <f t="shared" si="18"/>
        <v>434.31740443158321</v>
      </c>
      <c r="P38" s="27">
        <f t="shared" si="27"/>
        <v>0.43431740443158323</v>
      </c>
      <c r="Q38" s="37" t="s">
        <v>28</v>
      </c>
      <c r="R38" s="29" t="e">
        <f t="shared" si="28"/>
        <v>#VALUE!</v>
      </c>
      <c r="S38" s="61" t="s">
        <v>60</v>
      </c>
      <c r="T38" s="80"/>
      <c r="V38" s="83"/>
      <c r="W38" s="83"/>
      <c r="X38" s="68"/>
      <c r="Y38" s="71"/>
      <c r="Z38" s="71"/>
      <c r="AA38" s="71"/>
    </row>
    <row r="39" spans="2:27" s="61" customFormat="1" x14ac:dyDescent="0.25">
      <c r="B39" s="75"/>
      <c r="C39" s="77"/>
      <c r="D39" s="58" t="s">
        <v>42</v>
      </c>
      <c r="E39" s="22" t="s">
        <v>27</v>
      </c>
      <c r="F39" s="23">
        <v>8</v>
      </c>
      <c r="G39" s="23">
        <v>86.28</v>
      </c>
      <c r="H39" s="23">
        <f t="shared" si="24"/>
        <v>690.24</v>
      </c>
      <c r="I39" s="24">
        <f t="shared" si="30"/>
        <v>3.6825291138754261E-2</v>
      </c>
      <c r="J39" s="23">
        <f t="shared" si="29"/>
        <v>110.47587341626279</v>
      </c>
      <c r="K39" s="23">
        <f t="shared" si="25"/>
        <v>22.095174683252555</v>
      </c>
      <c r="L39" s="25">
        <f t="shared" si="26"/>
        <v>822.81104809951535</v>
      </c>
      <c r="M39" s="36">
        <v>45925</v>
      </c>
      <c r="N39" s="23">
        <v>1100</v>
      </c>
      <c r="O39" s="23">
        <f t="shared" si="18"/>
        <v>277.18895190048465</v>
      </c>
      <c r="P39" s="27">
        <f t="shared" si="27"/>
        <v>0.25198995627316789</v>
      </c>
      <c r="Q39" s="37" t="s">
        <v>28</v>
      </c>
      <c r="R39" s="29" t="e">
        <f t="shared" si="28"/>
        <v>#VALUE!</v>
      </c>
      <c r="S39" s="61" t="s">
        <v>60</v>
      </c>
      <c r="T39" s="80"/>
      <c r="V39" s="83"/>
      <c r="W39" s="83"/>
      <c r="X39" s="68"/>
      <c r="Y39" s="71"/>
      <c r="Z39" s="71"/>
      <c r="AA39" s="71"/>
    </row>
    <row r="40" spans="2:27" s="61" customFormat="1" x14ac:dyDescent="0.25">
      <c r="B40" s="75"/>
      <c r="C40" s="77"/>
      <c r="D40" s="58" t="s">
        <v>42</v>
      </c>
      <c r="E40" s="22" t="s">
        <v>27</v>
      </c>
      <c r="F40" s="23">
        <v>8</v>
      </c>
      <c r="G40" s="23">
        <v>86.28</v>
      </c>
      <c r="H40" s="23">
        <f t="shared" si="24"/>
        <v>690.24</v>
      </c>
      <c r="I40" s="24">
        <f t="shared" si="30"/>
        <v>3.6825291138754261E-2</v>
      </c>
      <c r="J40" s="23">
        <f t="shared" si="29"/>
        <v>110.47587341626279</v>
      </c>
      <c r="K40" s="23">
        <f t="shared" si="25"/>
        <v>22.095174683252555</v>
      </c>
      <c r="L40" s="25">
        <f t="shared" si="26"/>
        <v>822.81104809951535</v>
      </c>
      <c r="M40" s="36">
        <v>45925</v>
      </c>
      <c r="N40" s="23">
        <v>1100</v>
      </c>
      <c r="O40" s="23">
        <f t="shared" si="18"/>
        <v>277.18895190048465</v>
      </c>
      <c r="P40" s="27">
        <f t="shared" si="27"/>
        <v>0.25198995627316789</v>
      </c>
      <c r="Q40" s="37" t="s">
        <v>28</v>
      </c>
      <c r="R40" s="29" t="e">
        <f t="shared" si="28"/>
        <v>#VALUE!</v>
      </c>
      <c r="S40" s="61" t="s">
        <v>60</v>
      </c>
      <c r="T40" s="80"/>
      <c r="V40" s="83"/>
      <c r="W40" s="83"/>
      <c r="X40" s="68"/>
      <c r="Y40" s="71"/>
      <c r="Z40" s="71"/>
      <c r="AA40" s="71"/>
    </row>
    <row r="41" spans="2:27" s="61" customFormat="1" x14ac:dyDescent="0.25">
      <c r="B41" s="75"/>
      <c r="C41" s="77"/>
      <c r="D41" s="58" t="s">
        <v>42</v>
      </c>
      <c r="E41" s="22" t="s">
        <v>27</v>
      </c>
      <c r="F41" s="23">
        <v>8</v>
      </c>
      <c r="G41" s="23">
        <v>86.28</v>
      </c>
      <c r="H41" s="23">
        <f t="shared" si="24"/>
        <v>690.24</v>
      </c>
      <c r="I41" s="24">
        <f t="shared" si="30"/>
        <v>3.6825291138754261E-2</v>
      </c>
      <c r="J41" s="23">
        <f t="shared" si="29"/>
        <v>110.47587341626279</v>
      </c>
      <c r="K41" s="23">
        <f t="shared" si="25"/>
        <v>22.095174683252555</v>
      </c>
      <c r="L41" s="25">
        <f t="shared" si="26"/>
        <v>822.81104809951535</v>
      </c>
      <c r="M41" s="36">
        <v>45925</v>
      </c>
      <c r="N41" s="23">
        <v>1100</v>
      </c>
      <c r="O41" s="23">
        <f t="shared" si="18"/>
        <v>277.18895190048465</v>
      </c>
      <c r="P41" s="27">
        <f t="shared" si="27"/>
        <v>0.25198995627316789</v>
      </c>
      <c r="Q41" s="37" t="s">
        <v>28</v>
      </c>
      <c r="R41" s="29" t="e">
        <f t="shared" si="28"/>
        <v>#VALUE!</v>
      </c>
      <c r="S41" s="61" t="s">
        <v>60</v>
      </c>
      <c r="T41" s="80"/>
      <c r="V41" s="83"/>
      <c r="W41" s="83"/>
      <c r="X41" s="68"/>
      <c r="Y41" s="71"/>
      <c r="Z41" s="71"/>
      <c r="AA41" s="71"/>
    </row>
    <row r="42" spans="2:27" s="61" customFormat="1" x14ac:dyDescent="0.25">
      <c r="B42" s="75"/>
      <c r="C42" s="77"/>
      <c r="D42" s="58" t="s">
        <v>57</v>
      </c>
      <c r="E42" s="22" t="s">
        <v>27</v>
      </c>
      <c r="F42" s="23">
        <v>4.95</v>
      </c>
      <c r="G42" s="23">
        <v>86.28</v>
      </c>
      <c r="H42" s="23">
        <f t="shared" si="24"/>
        <v>427.08600000000001</v>
      </c>
      <c r="I42" s="24">
        <f t="shared" si="30"/>
        <v>2.2785648892104198E-2</v>
      </c>
      <c r="J42" s="23">
        <f t="shared" si="29"/>
        <v>68.356946676312589</v>
      </c>
      <c r="K42" s="23">
        <f t="shared" si="25"/>
        <v>13.67138933526252</v>
      </c>
      <c r="L42" s="25">
        <f t="shared" si="26"/>
        <v>509.11433601157512</v>
      </c>
      <c r="M42" s="36">
        <v>45925</v>
      </c>
      <c r="N42" s="23">
        <v>750</v>
      </c>
      <c r="O42" s="23">
        <f t="shared" si="18"/>
        <v>240.88566398842488</v>
      </c>
      <c r="P42" s="27">
        <f t="shared" si="27"/>
        <v>0.32118088531789984</v>
      </c>
      <c r="Q42" s="37" t="s">
        <v>28</v>
      </c>
      <c r="R42" s="29" t="e">
        <f t="shared" si="28"/>
        <v>#VALUE!</v>
      </c>
      <c r="S42" s="61" t="s">
        <v>60</v>
      </c>
      <c r="T42" s="80"/>
      <c r="V42" s="83"/>
      <c r="W42" s="83"/>
      <c r="X42" s="68"/>
      <c r="Y42" s="71"/>
      <c r="Z42" s="71"/>
      <c r="AA42" s="71"/>
    </row>
    <row r="43" spans="2:27" s="61" customFormat="1" x14ac:dyDescent="0.25">
      <c r="B43" s="76"/>
      <c r="C43" s="78"/>
      <c r="D43" s="2"/>
      <c r="E43" s="40"/>
      <c r="F43" s="30">
        <f>SUM(F35:F42)</f>
        <v>217.95</v>
      </c>
      <c r="G43" s="41"/>
      <c r="H43" s="30">
        <f>SUM(H35:H42)</f>
        <v>18804.726000000006</v>
      </c>
      <c r="I43" s="42">
        <f>SUM(I35:I42)</f>
        <v>1.0032590254614362</v>
      </c>
      <c r="J43" s="43">
        <v>3000</v>
      </c>
      <c r="K43" s="30">
        <v>600</v>
      </c>
      <c r="L43" s="33">
        <f>SUM(L35:L42)</f>
        <v>22416.458491661175</v>
      </c>
      <c r="M43" s="44"/>
      <c r="N43" s="30">
        <f>SUM(N35:N42)</f>
        <v>33050</v>
      </c>
      <c r="O43" s="30">
        <f t="shared" si="18"/>
        <v>10633.541508338825</v>
      </c>
      <c r="P43" s="35">
        <f>AVERAGE(P35:P42)</f>
        <v>0.3237088822249396</v>
      </c>
      <c r="Q43" s="45"/>
      <c r="R43" s="31"/>
      <c r="S43" s="2"/>
      <c r="T43" s="81"/>
      <c r="U43" s="2"/>
      <c r="V43" s="84"/>
      <c r="W43" s="84"/>
      <c r="X43" s="69"/>
      <c r="Y43" s="72"/>
      <c r="Z43" s="72"/>
      <c r="AA43" s="72"/>
    </row>
    <row r="44" spans="2:27" s="61" customFormat="1" x14ac:dyDescent="0.25">
      <c r="B44" s="74">
        <v>5</v>
      </c>
      <c r="C44" s="77">
        <v>2576316</v>
      </c>
      <c r="D44" s="57" t="s">
        <v>43</v>
      </c>
      <c r="E44" s="14" t="s">
        <v>27</v>
      </c>
      <c r="F44" s="15">
        <v>79.95</v>
      </c>
      <c r="G44" s="23">
        <v>86.28</v>
      </c>
      <c r="H44" s="15">
        <f t="shared" ref="H44:H52" si="31">F44*G44</f>
        <v>6898.0860000000002</v>
      </c>
      <c r="I44" s="24">
        <f>H44/$H$53</f>
        <v>0.36365703889015222</v>
      </c>
      <c r="J44" s="23">
        <f>I44*$J$53</f>
        <v>1090.9711166704567</v>
      </c>
      <c r="K44" s="23">
        <f>I44*$K$53</f>
        <v>218.19422333409133</v>
      </c>
      <c r="L44" s="17">
        <f>H44+J44+K44</f>
        <v>8207.2513400045482</v>
      </c>
      <c r="M44" s="36">
        <v>45925</v>
      </c>
      <c r="N44" s="15">
        <v>12500</v>
      </c>
      <c r="O44" s="23">
        <f>N44-L44</f>
        <v>4292.7486599954518</v>
      </c>
      <c r="P44" s="27">
        <f t="shared" ref="P44:P52" si="32">O44/N44</f>
        <v>0.34341989279963614</v>
      </c>
      <c r="Q44" s="37" t="s">
        <v>28</v>
      </c>
      <c r="R44" s="29" t="e">
        <f t="shared" ref="R44:R52" si="33">Q44-M44</f>
        <v>#VALUE!</v>
      </c>
      <c r="S44" s="61" t="s">
        <v>60</v>
      </c>
      <c r="T44" s="79" t="s">
        <v>29</v>
      </c>
      <c r="V44" s="82" t="s">
        <v>46</v>
      </c>
      <c r="W44" s="83" t="s">
        <v>31</v>
      </c>
      <c r="X44" s="67" t="s">
        <v>65</v>
      </c>
      <c r="Y44" s="70" t="s">
        <v>28</v>
      </c>
      <c r="Z44" s="73" t="s">
        <v>28</v>
      </c>
      <c r="AA44" s="73" t="s">
        <v>28</v>
      </c>
    </row>
    <row r="45" spans="2:27" s="61" customFormat="1" x14ac:dyDescent="0.25">
      <c r="B45" s="75"/>
      <c r="C45" s="77"/>
      <c r="D45" s="58" t="s">
        <v>43</v>
      </c>
      <c r="E45" s="22" t="s">
        <v>27</v>
      </c>
      <c r="F45" s="23">
        <v>79.95</v>
      </c>
      <c r="G45" s="23">
        <v>86.28</v>
      </c>
      <c r="H45" s="23">
        <f t="shared" si="31"/>
        <v>6898.0860000000002</v>
      </c>
      <c r="I45" s="24">
        <f t="shared" ref="I45:I52" si="34">H45/$H$53</f>
        <v>0.36365703889015222</v>
      </c>
      <c r="J45" s="23">
        <f t="shared" ref="J45:J52" si="35">I45*$J$53</f>
        <v>1090.9711166704567</v>
      </c>
      <c r="K45" s="23">
        <f t="shared" ref="K45:K52" si="36">I45*$K$53</f>
        <v>218.19422333409133</v>
      </c>
      <c r="L45" s="25">
        <f t="shared" ref="L45:L52" si="37">H45+J45+K45</f>
        <v>8207.2513400045482</v>
      </c>
      <c r="M45" s="36">
        <v>45925</v>
      </c>
      <c r="N45" s="23">
        <v>12500</v>
      </c>
      <c r="O45" s="23">
        <f t="shared" si="18"/>
        <v>4292.7486599954518</v>
      </c>
      <c r="P45" s="27">
        <f t="shared" si="32"/>
        <v>0.34341989279963614</v>
      </c>
      <c r="Q45" s="37" t="s">
        <v>28</v>
      </c>
      <c r="R45" s="29" t="e">
        <f t="shared" si="33"/>
        <v>#VALUE!</v>
      </c>
      <c r="S45" s="61" t="s">
        <v>60</v>
      </c>
      <c r="T45" s="80"/>
      <c r="V45" s="83"/>
      <c r="W45" s="83"/>
      <c r="X45" s="68"/>
      <c r="Y45" s="71"/>
      <c r="Z45" s="71"/>
      <c r="AA45" s="71"/>
    </row>
    <row r="46" spans="2:27" s="61" customFormat="1" x14ac:dyDescent="0.25">
      <c r="B46" s="75"/>
      <c r="C46" s="77"/>
      <c r="D46" s="58" t="s">
        <v>44</v>
      </c>
      <c r="E46" s="22" t="s">
        <v>27</v>
      </c>
      <c r="F46" s="23">
        <v>23.95</v>
      </c>
      <c r="G46" s="23">
        <v>86.28</v>
      </c>
      <c r="H46" s="23">
        <f t="shared" si="31"/>
        <v>2066.4059999999999</v>
      </c>
      <c r="I46" s="24">
        <f t="shared" si="34"/>
        <v>0.10893791221287236</v>
      </c>
      <c r="J46" s="23">
        <f t="shared" si="35"/>
        <v>326.81373663861706</v>
      </c>
      <c r="K46" s="23">
        <f t="shared" si="36"/>
        <v>65.362747327723412</v>
      </c>
      <c r="L46" s="25">
        <f t="shared" si="37"/>
        <v>2458.5824839663405</v>
      </c>
      <c r="M46" s="36">
        <v>45925</v>
      </c>
      <c r="N46" s="23">
        <v>3500</v>
      </c>
      <c r="O46" s="23">
        <f t="shared" si="18"/>
        <v>1041.4175160336595</v>
      </c>
      <c r="P46" s="27">
        <f t="shared" si="32"/>
        <v>0.29754786172390268</v>
      </c>
      <c r="Q46" s="37" t="s">
        <v>28</v>
      </c>
      <c r="R46" s="29" t="e">
        <f t="shared" si="33"/>
        <v>#VALUE!</v>
      </c>
      <c r="S46" s="61" t="s">
        <v>60</v>
      </c>
      <c r="T46" s="80"/>
      <c r="V46" s="83"/>
      <c r="W46" s="83"/>
      <c r="X46" s="68"/>
      <c r="Y46" s="71"/>
      <c r="Z46" s="71"/>
      <c r="AA46" s="71"/>
    </row>
    <row r="47" spans="2:27" s="61" customFormat="1" x14ac:dyDescent="0.25">
      <c r="B47" s="75"/>
      <c r="C47" s="77"/>
      <c r="D47" s="58" t="s">
        <v>45</v>
      </c>
      <c r="E47" s="22" t="s">
        <v>27</v>
      </c>
      <c r="F47" s="23">
        <v>8</v>
      </c>
      <c r="G47" s="23">
        <v>86.28</v>
      </c>
      <c r="H47" s="23">
        <f t="shared" si="31"/>
        <v>690.24</v>
      </c>
      <c r="I47" s="24">
        <f t="shared" si="34"/>
        <v>3.6388446668182833E-2</v>
      </c>
      <c r="J47" s="23">
        <f t="shared" si="35"/>
        <v>109.1653400045485</v>
      </c>
      <c r="K47" s="23">
        <f t="shared" si="36"/>
        <v>21.833068000909702</v>
      </c>
      <c r="L47" s="25">
        <f t="shared" si="37"/>
        <v>821.23840800545827</v>
      </c>
      <c r="M47" s="36">
        <v>45925</v>
      </c>
      <c r="N47" s="23">
        <v>1100</v>
      </c>
      <c r="O47" s="23">
        <f t="shared" si="18"/>
        <v>278.76159199454173</v>
      </c>
      <c r="P47" s="27">
        <f t="shared" si="32"/>
        <v>0.25341962908594701</v>
      </c>
      <c r="Q47" s="37" t="s">
        <v>28</v>
      </c>
      <c r="R47" s="29" t="e">
        <f t="shared" si="33"/>
        <v>#VALUE!</v>
      </c>
      <c r="S47" s="61" t="s">
        <v>60</v>
      </c>
      <c r="T47" s="80"/>
      <c r="V47" s="83"/>
      <c r="W47" s="83"/>
      <c r="X47" s="68"/>
      <c r="Y47" s="71"/>
      <c r="Z47" s="71"/>
      <c r="AA47" s="71"/>
    </row>
    <row r="48" spans="2:27" s="61" customFormat="1" x14ac:dyDescent="0.25">
      <c r="B48" s="75"/>
      <c r="C48" s="77"/>
      <c r="D48" s="58" t="s">
        <v>45</v>
      </c>
      <c r="E48" s="22" t="s">
        <v>27</v>
      </c>
      <c r="F48" s="23">
        <v>8</v>
      </c>
      <c r="G48" s="23">
        <v>86.28</v>
      </c>
      <c r="H48" s="23">
        <f t="shared" si="31"/>
        <v>690.24</v>
      </c>
      <c r="I48" s="24">
        <f t="shared" si="34"/>
        <v>3.6388446668182833E-2</v>
      </c>
      <c r="J48" s="23">
        <f t="shared" si="35"/>
        <v>109.1653400045485</v>
      </c>
      <c r="K48" s="23">
        <f t="shared" si="36"/>
        <v>21.833068000909702</v>
      </c>
      <c r="L48" s="25">
        <f t="shared" si="37"/>
        <v>821.23840800545827</v>
      </c>
      <c r="M48" s="36">
        <v>45925</v>
      </c>
      <c r="N48" s="23">
        <v>1100</v>
      </c>
      <c r="O48" s="23">
        <f t="shared" si="18"/>
        <v>278.76159199454173</v>
      </c>
      <c r="P48" s="27">
        <f t="shared" si="32"/>
        <v>0.25341962908594701</v>
      </c>
      <c r="Q48" s="37" t="s">
        <v>28</v>
      </c>
      <c r="R48" s="29" t="e">
        <f t="shared" si="33"/>
        <v>#VALUE!</v>
      </c>
      <c r="S48" s="61" t="s">
        <v>60</v>
      </c>
      <c r="T48" s="80"/>
      <c r="V48" s="83"/>
      <c r="W48" s="83"/>
      <c r="X48" s="68"/>
      <c r="Y48" s="71"/>
      <c r="Z48" s="71"/>
      <c r="AA48" s="71"/>
    </row>
    <row r="49" spans="2:27" s="61" customFormat="1" x14ac:dyDescent="0.25">
      <c r="B49" s="75"/>
      <c r="C49" s="77"/>
      <c r="D49" s="58" t="s">
        <v>47</v>
      </c>
      <c r="E49" s="22" t="s">
        <v>27</v>
      </c>
      <c r="F49" s="23">
        <v>5</v>
      </c>
      <c r="G49" s="23">
        <v>86.28</v>
      </c>
      <c r="H49" s="23">
        <f>F49*G49</f>
        <v>431.4</v>
      </c>
      <c r="I49" s="24">
        <f t="shared" si="34"/>
        <v>2.2742779167614267E-2</v>
      </c>
      <c r="J49" s="23">
        <f t="shared" si="35"/>
        <v>68.228337502842805</v>
      </c>
      <c r="K49" s="23">
        <f t="shared" si="36"/>
        <v>13.64566750056856</v>
      </c>
      <c r="L49" s="25">
        <f>H49+J49+K49</f>
        <v>513.27400500341139</v>
      </c>
      <c r="M49" s="36">
        <v>45925</v>
      </c>
      <c r="N49" s="23">
        <v>740</v>
      </c>
      <c r="O49" s="23">
        <f t="shared" si="18"/>
        <v>226.72599499658861</v>
      </c>
      <c r="P49" s="27">
        <f t="shared" si="32"/>
        <v>0.30638647972511973</v>
      </c>
      <c r="Q49" s="37" t="s">
        <v>28</v>
      </c>
      <c r="R49" s="29" t="e">
        <f t="shared" si="33"/>
        <v>#VALUE!</v>
      </c>
      <c r="S49" s="61" t="s">
        <v>60</v>
      </c>
      <c r="T49" s="80"/>
      <c r="V49" s="83"/>
      <c r="W49" s="83"/>
      <c r="X49" s="68"/>
      <c r="Y49" s="71"/>
      <c r="Z49" s="71"/>
      <c r="AA49" s="71"/>
    </row>
    <row r="50" spans="2:27" s="61" customFormat="1" x14ac:dyDescent="0.25">
      <c r="B50" s="75"/>
      <c r="C50" s="77"/>
      <c r="D50" s="58" t="s">
        <v>47</v>
      </c>
      <c r="E50" s="22" t="s">
        <v>27</v>
      </c>
      <c r="F50" s="23">
        <v>5</v>
      </c>
      <c r="G50" s="23">
        <v>86.28</v>
      </c>
      <c r="H50" s="23">
        <f t="shared" si="31"/>
        <v>431.4</v>
      </c>
      <c r="I50" s="24">
        <f t="shared" si="34"/>
        <v>2.2742779167614267E-2</v>
      </c>
      <c r="J50" s="23">
        <f t="shared" si="35"/>
        <v>68.228337502842805</v>
      </c>
      <c r="K50" s="23">
        <f t="shared" si="36"/>
        <v>13.64566750056856</v>
      </c>
      <c r="L50" s="25">
        <f t="shared" si="37"/>
        <v>513.27400500341139</v>
      </c>
      <c r="M50" s="36">
        <v>45925</v>
      </c>
      <c r="N50" s="23">
        <v>740</v>
      </c>
      <c r="O50" s="23">
        <f t="shared" si="18"/>
        <v>226.72599499658861</v>
      </c>
      <c r="P50" s="27">
        <f t="shared" si="32"/>
        <v>0.30638647972511973</v>
      </c>
      <c r="Q50" s="37" t="s">
        <v>28</v>
      </c>
      <c r="R50" s="29" t="e">
        <f t="shared" si="33"/>
        <v>#VALUE!</v>
      </c>
      <c r="S50" s="61" t="s">
        <v>60</v>
      </c>
      <c r="T50" s="80"/>
      <c r="V50" s="83"/>
      <c r="W50" s="83"/>
      <c r="X50" s="68"/>
      <c r="Y50" s="71"/>
      <c r="Z50" s="71"/>
      <c r="AA50" s="71"/>
    </row>
    <row r="51" spans="2:27" s="61" customFormat="1" x14ac:dyDescent="0.25">
      <c r="B51" s="75"/>
      <c r="C51" s="77"/>
      <c r="D51" s="58" t="s">
        <v>48</v>
      </c>
      <c r="E51" s="22" t="s">
        <v>27</v>
      </c>
      <c r="F51" s="23">
        <v>5</v>
      </c>
      <c r="G51" s="23">
        <v>86.28</v>
      </c>
      <c r="H51" s="23">
        <f>F51*G51</f>
        <v>431.4</v>
      </c>
      <c r="I51" s="24">
        <f t="shared" si="34"/>
        <v>2.2742779167614267E-2</v>
      </c>
      <c r="J51" s="23">
        <f t="shared" si="35"/>
        <v>68.228337502842805</v>
      </c>
      <c r="K51" s="23">
        <f t="shared" si="36"/>
        <v>13.64566750056856</v>
      </c>
      <c r="L51" s="25">
        <f>H51+J51+K51</f>
        <v>513.27400500341139</v>
      </c>
      <c r="M51" s="36">
        <v>45925</v>
      </c>
      <c r="N51" s="23">
        <v>740</v>
      </c>
      <c r="O51" s="23">
        <f t="shared" si="18"/>
        <v>226.72599499658861</v>
      </c>
      <c r="P51" s="27">
        <f t="shared" si="32"/>
        <v>0.30638647972511973</v>
      </c>
      <c r="Q51" s="37" t="s">
        <v>28</v>
      </c>
      <c r="R51" s="29" t="e">
        <f t="shared" si="33"/>
        <v>#VALUE!</v>
      </c>
      <c r="S51" s="61" t="s">
        <v>60</v>
      </c>
      <c r="T51" s="80"/>
      <c r="V51" s="83"/>
      <c r="W51" s="83"/>
      <c r="X51" s="68"/>
      <c r="Y51" s="71"/>
      <c r="Z51" s="71"/>
      <c r="AA51" s="71"/>
    </row>
    <row r="52" spans="2:27" s="61" customFormat="1" x14ac:dyDescent="0.25">
      <c r="B52" s="75"/>
      <c r="C52" s="77"/>
      <c r="D52" s="58" t="s">
        <v>48</v>
      </c>
      <c r="E52" s="22" t="s">
        <v>27</v>
      </c>
      <c r="F52" s="31">
        <v>5</v>
      </c>
      <c r="G52" s="23">
        <v>86.28</v>
      </c>
      <c r="H52" s="23">
        <f t="shared" si="31"/>
        <v>431.4</v>
      </c>
      <c r="I52" s="24">
        <f t="shared" si="34"/>
        <v>2.2742779167614267E-2</v>
      </c>
      <c r="J52" s="23">
        <f t="shared" si="35"/>
        <v>68.228337502842805</v>
      </c>
      <c r="K52" s="23">
        <f t="shared" si="36"/>
        <v>13.64566750056856</v>
      </c>
      <c r="L52" s="59">
        <f t="shared" si="37"/>
        <v>513.27400500341139</v>
      </c>
      <c r="M52" s="36">
        <v>45925</v>
      </c>
      <c r="N52" s="31">
        <v>740</v>
      </c>
      <c r="O52" s="23">
        <f t="shared" si="18"/>
        <v>226.72599499658861</v>
      </c>
      <c r="P52" s="27">
        <f t="shared" si="32"/>
        <v>0.30638647972511973</v>
      </c>
      <c r="Q52" s="37" t="s">
        <v>28</v>
      </c>
      <c r="R52" s="29" t="e">
        <f t="shared" si="33"/>
        <v>#VALUE!</v>
      </c>
      <c r="S52" s="61" t="s">
        <v>60</v>
      </c>
      <c r="T52" s="80"/>
      <c r="V52" s="83"/>
      <c r="W52" s="83"/>
      <c r="X52" s="68"/>
      <c r="Y52" s="71"/>
      <c r="Z52" s="71"/>
      <c r="AA52" s="71"/>
    </row>
    <row r="53" spans="2:27" s="61" customFormat="1" x14ac:dyDescent="0.25">
      <c r="B53" s="76"/>
      <c r="C53" s="78"/>
      <c r="D53" s="2"/>
      <c r="E53" s="40"/>
      <c r="F53" s="30">
        <f>SUM(F44:F52)</f>
        <v>219.85</v>
      </c>
      <c r="G53" s="41"/>
      <c r="H53" s="30">
        <f>SUM(H44:H52)</f>
        <v>18968.65800000001</v>
      </c>
      <c r="I53" s="42">
        <f>SUM(I44:I52)</f>
        <v>0.99999999999999956</v>
      </c>
      <c r="J53" s="43">
        <v>3000</v>
      </c>
      <c r="K53" s="30">
        <v>600</v>
      </c>
      <c r="L53" s="33">
        <f>SUM(L44:L52)</f>
        <v>22568.657999999999</v>
      </c>
      <c r="M53" s="44"/>
      <c r="N53" s="30">
        <f>SUM(N44:N52)</f>
        <v>33660</v>
      </c>
      <c r="O53" s="30">
        <f t="shared" si="18"/>
        <v>11091.342000000001</v>
      </c>
      <c r="P53" s="35">
        <f>AVERAGE(P44:P52)</f>
        <v>0.30186364715506087</v>
      </c>
      <c r="Q53" s="45"/>
      <c r="R53" s="31"/>
      <c r="S53" s="2"/>
      <c r="T53" s="81"/>
      <c r="U53" s="2"/>
      <c r="V53" s="84"/>
      <c r="W53" s="84"/>
      <c r="X53" s="69"/>
      <c r="Y53" s="72"/>
      <c r="Z53" s="72"/>
      <c r="AA53" s="72"/>
    </row>
    <row r="54" spans="2:27" s="61" customFormat="1" x14ac:dyDescent="0.25">
      <c r="B54" s="74">
        <v>6</v>
      </c>
      <c r="C54" s="77">
        <v>2576339</v>
      </c>
      <c r="D54" s="57" t="s">
        <v>40</v>
      </c>
      <c r="E54" s="14" t="s">
        <v>27</v>
      </c>
      <c r="F54" s="15">
        <v>89</v>
      </c>
      <c r="G54" s="23">
        <v>86.28</v>
      </c>
      <c r="H54" s="15">
        <f t="shared" ref="H54:H57" si="38">F54*G54</f>
        <v>7678.92</v>
      </c>
      <c r="I54" s="24">
        <f>H54/$H$63</f>
        <v>0.40546697038724361</v>
      </c>
      <c r="J54" s="23">
        <f>I54*$J$63</f>
        <v>1216.4009111617308</v>
      </c>
      <c r="K54" s="15">
        <f>I54*$K$63</f>
        <v>243.28018223234616</v>
      </c>
      <c r="L54" s="17">
        <f t="shared" ref="L54:L57" si="39">H54+J54+K54</f>
        <v>9138.6010933940761</v>
      </c>
      <c r="M54" s="36">
        <v>45925</v>
      </c>
      <c r="N54" s="15">
        <v>13500</v>
      </c>
      <c r="O54" s="23">
        <f t="shared" si="18"/>
        <v>4361.3989066059239</v>
      </c>
      <c r="P54" s="27">
        <f t="shared" ref="P54:P62" si="40">O54/N54</f>
        <v>0.32306658567451291</v>
      </c>
      <c r="Q54" s="37" t="s">
        <v>28</v>
      </c>
      <c r="R54" s="29" t="e">
        <f t="shared" ref="R54:R62" si="41">Q54-M54</f>
        <v>#VALUE!</v>
      </c>
      <c r="S54" s="61" t="s">
        <v>60</v>
      </c>
      <c r="T54" s="79" t="s">
        <v>29</v>
      </c>
      <c r="V54" s="82" t="s">
        <v>66</v>
      </c>
      <c r="W54" s="83" t="s">
        <v>31</v>
      </c>
      <c r="X54" s="67" t="s">
        <v>65</v>
      </c>
      <c r="Y54" s="70" t="s">
        <v>28</v>
      </c>
      <c r="Z54" s="73" t="s">
        <v>28</v>
      </c>
      <c r="AA54" s="73" t="s">
        <v>28</v>
      </c>
    </row>
    <row r="55" spans="2:27" s="61" customFormat="1" x14ac:dyDescent="0.25">
      <c r="B55" s="75"/>
      <c r="C55" s="77"/>
      <c r="D55" s="58" t="s">
        <v>40</v>
      </c>
      <c r="E55" s="22" t="s">
        <v>27</v>
      </c>
      <c r="F55" s="23">
        <v>89</v>
      </c>
      <c r="G55" s="23">
        <v>86.28</v>
      </c>
      <c r="H55" s="23">
        <f t="shared" si="38"/>
        <v>7678.92</v>
      </c>
      <c r="I55" s="24">
        <f t="shared" ref="I55:I62" si="42">H55/$H$63</f>
        <v>0.40546697038724361</v>
      </c>
      <c r="J55" s="23">
        <f t="shared" ref="J55:J62" si="43">I55*$J$63</f>
        <v>1216.4009111617308</v>
      </c>
      <c r="K55" s="15">
        <f t="shared" ref="K55:K62" si="44">I55*$K$63</f>
        <v>243.28018223234616</v>
      </c>
      <c r="L55" s="25">
        <f t="shared" si="39"/>
        <v>9138.6010933940761</v>
      </c>
      <c r="M55" s="36">
        <v>45925</v>
      </c>
      <c r="N55" s="23">
        <v>13500</v>
      </c>
      <c r="O55" s="23">
        <f t="shared" si="18"/>
        <v>4361.3989066059239</v>
      </c>
      <c r="P55" s="27">
        <f t="shared" si="40"/>
        <v>0.32306658567451291</v>
      </c>
      <c r="Q55" s="37" t="s">
        <v>28</v>
      </c>
      <c r="R55" s="29" t="e">
        <f t="shared" si="41"/>
        <v>#VALUE!</v>
      </c>
      <c r="S55" s="61" t="s">
        <v>60</v>
      </c>
      <c r="T55" s="80"/>
      <c r="V55" s="83"/>
      <c r="W55" s="83"/>
      <c r="X55" s="68"/>
      <c r="Y55" s="71"/>
      <c r="Z55" s="71"/>
      <c r="AA55" s="71"/>
    </row>
    <row r="56" spans="2:27" s="61" customFormat="1" x14ac:dyDescent="0.25">
      <c r="B56" s="75"/>
      <c r="C56" s="77"/>
      <c r="D56" s="58" t="s">
        <v>35</v>
      </c>
      <c r="E56" s="22" t="s">
        <v>27</v>
      </c>
      <c r="F56" s="23">
        <v>5.5</v>
      </c>
      <c r="G56" s="23">
        <v>86.28</v>
      </c>
      <c r="H56" s="23">
        <f t="shared" si="38"/>
        <v>474.54</v>
      </c>
      <c r="I56" s="24">
        <f t="shared" si="42"/>
        <v>2.5056947608200448E-2</v>
      </c>
      <c r="J56" s="23">
        <f t="shared" si="43"/>
        <v>75.170842824601337</v>
      </c>
      <c r="K56" s="15">
        <f t="shared" si="44"/>
        <v>15.034168564920268</v>
      </c>
      <c r="L56" s="25">
        <f t="shared" si="39"/>
        <v>564.74501138952166</v>
      </c>
      <c r="M56" s="36">
        <v>45925</v>
      </c>
      <c r="N56" s="23">
        <v>1000</v>
      </c>
      <c r="O56" s="23">
        <f t="shared" si="18"/>
        <v>435.25498861047834</v>
      </c>
      <c r="P56" s="27">
        <f t="shared" si="40"/>
        <v>0.43525498861047834</v>
      </c>
      <c r="Q56" s="37" t="s">
        <v>28</v>
      </c>
      <c r="R56" s="29" t="e">
        <f t="shared" si="41"/>
        <v>#VALUE!</v>
      </c>
      <c r="S56" s="61" t="s">
        <v>60</v>
      </c>
      <c r="T56" s="80"/>
      <c r="V56" s="83"/>
      <c r="W56" s="83"/>
      <c r="X56" s="68"/>
      <c r="Y56" s="71"/>
      <c r="Z56" s="71"/>
      <c r="AA56" s="71"/>
    </row>
    <row r="57" spans="2:27" s="61" customFormat="1" x14ac:dyDescent="0.25">
      <c r="B57" s="75"/>
      <c r="C57" s="77"/>
      <c r="D57" s="58" t="s">
        <v>35</v>
      </c>
      <c r="E57" s="22" t="s">
        <v>27</v>
      </c>
      <c r="F57" s="23">
        <v>5.5</v>
      </c>
      <c r="G57" s="23">
        <v>86.28</v>
      </c>
      <c r="H57" s="23">
        <f t="shared" si="38"/>
        <v>474.54</v>
      </c>
      <c r="I57" s="24">
        <f t="shared" si="42"/>
        <v>2.5056947608200448E-2</v>
      </c>
      <c r="J57" s="23">
        <f t="shared" si="43"/>
        <v>75.170842824601337</v>
      </c>
      <c r="K57" s="15">
        <f t="shared" si="44"/>
        <v>15.034168564920268</v>
      </c>
      <c r="L57" s="25">
        <f t="shared" si="39"/>
        <v>564.74501138952166</v>
      </c>
      <c r="M57" s="36">
        <v>45925</v>
      </c>
      <c r="N57" s="23">
        <v>1000</v>
      </c>
      <c r="O57" s="23">
        <f t="shared" si="18"/>
        <v>435.25498861047834</v>
      </c>
      <c r="P57" s="27">
        <f t="shared" si="40"/>
        <v>0.43525498861047834</v>
      </c>
      <c r="Q57" s="37" t="s">
        <v>28</v>
      </c>
      <c r="R57" s="29" t="e">
        <f t="shared" si="41"/>
        <v>#VALUE!</v>
      </c>
      <c r="S57" s="61" t="s">
        <v>60</v>
      </c>
      <c r="T57" s="80"/>
      <c r="V57" s="83"/>
      <c r="W57" s="83"/>
      <c r="X57" s="68"/>
      <c r="Y57" s="71"/>
      <c r="Z57" s="71"/>
      <c r="AA57" s="71"/>
    </row>
    <row r="58" spans="2:27" s="61" customFormat="1" x14ac:dyDescent="0.25">
      <c r="B58" s="75"/>
      <c r="C58" s="77"/>
      <c r="D58" s="58" t="s">
        <v>37</v>
      </c>
      <c r="E58" s="22" t="s">
        <v>27</v>
      </c>
      <c r="F58" s="23">
        <v>5</v>
      </c>
      <c r="G58" s="23">
        <v>86.28</v>
      </c>
      <c r="H58" s="23">
        <f>F58*G58</f>
        <v>431.4</v>
      </c>
      <c r="I58" s="24">
        <f t="shared" si="42"/>
        <v>2.2779043280182223E-2</v>
      </c>
      <c r="J58" s="23">
        <f t="shared" si="43"/>
        <v>68.337129840546666</v>
      </c>
      <c r="K58" s="15">
        <f t="shared" si="44"/>
        <v>13.667425968109335</v>
      </c>
      <c r="L58" s="25">
        <f>H58+J58+K58</f>
        <v>513.40455580865591</v>
      </c>
      <c r="M58" s="36">
        <v>45925</v>
      </c>
      <c r="N58" s="23">
        <v>740</v>
      </c>
      <c r="O58" s="23">
        <f t="shared" si="18"/>
        <v>226.59544419134409</v>
      </c>
      <c r="P58" s="27">
        <f t="shared" si="40"/>
        <v>0.30621005971803256</v>
      </c>
      <c r="Q58" s="37" t="s">
        <v>28</v>
      </c>
      <c r="R58" s="29" t="e">
        <f t="shared" si="41"/>
        <v>#VALUE!</v>
      </c>
      <c r="S58" s="61" t="s">
        <v>60</v>
      </c>
      <c r="T58" s="80"/>
      <c r="V58" s="83"/>
      <c r="W58" s="83"/>
      <c r="X58" s="68"/>
      <c r="Y58" s="71"/>
      <c r="Z58" s="71"/>
      <c r="AA58" s="71"/>
    </row>
    <row r="59" spans="2:27" s="61" customFormat="1" x14ac:dyDescent="0.25">
      <c r="B59" s="75"/>
      <c r="C59" s="77"/>
      <c r="D59" s="58" t="s">
        <v>37</v>
      </c>
      <c r="E59" s="22" t="s">
        <v>27</v>
      </c>
      <c r="F59" s="23">
        <v>5</v>
      </c>
      <c r="G59" s="23">
        <v>86.28</v>
      </c>
      <c r="H59" s="23">
        <f>F59*G59</f>
        <v>431.4</v>
      </c>
      <c r="I59" s="24">
        <f t="shared" si="42"/>
        <v>2.2779043280182223E-2</v>
      </c>
      <c r="J59" s="23">
        <f t="shared" si="43"/>
        <v>68.337129840546666</v>
      </c>
      <c r="K59" s="15">
        <f t="shared" si="44"/>
        <v>13.667425968109335</v>
      </c>
      <c r="L59" s="25">
        <f>H59+J59+K59</f>
        <v>513.40455580865591</v>
      </c>
      <c r="M59" s="36">
        <v>45925</v>
      </c>
      <c r="N59" s="23">
        <v>740</v>
      </c>
      <c r="O59" s="23">
        <f t="shared" si="18"/>
        <v>226.59544419134409</v>
      </c>
      <c r="P59" s="27">
        <f t="shared" si="40"/>
        <v>0.30621005971803256</v>
      </c>
      <c r="Q59" s="37" t="s">
        <v>28</v>
      </c>
      <c r="R59" s="29" t="e">
        <f t="shared" si="41"/>
        <v>#VALUE!</v>
      </c>
      <c r="S59" s="61" t="s">
        <v>60</v>
      </c>
      <c r="T59" s="80"/>
      <c r="V59" s="83"/>
      <c r="W59" s="83"/>
      <c r="X59" s="68"/>
      <c r="Y59" s="71"/>
      <c r="Z59" s="71"/>
      <c r="AA59" s="71"/>
    </row>
    <row r="60" spans="2:27" s="61" customFormat="1" x14ac:dyDescent="0.25">
      <c r="B60" s="75"/>
      <c r="C60" s="77"/>
      <c r="D60" s="58" t="s">
        <v>45</v>
      </c>
      <c r="E60" s="22" t="s">
        <v>27</v>
      </c>
      <c r="F60" s="23">
        <v>8</v>
      </c>
      <c r="G60" s="23">
        <v>86.28</v>
      </c>
      <c r="H60" s="23">
        <f>F60*G60</f>
        <v>690.24</v>
      </c>
      <c r="I60" s="24">
        <f t="shared" si="42"/>
        <v>3.6446469248291563E-2</v>
      </c>
      <c r="J60" s="23">
        <f t="shared" si="43"/>
        <v>109.33940774487469</v>
      </c>
      <c r="K60" s="15">
        <f t="shared" si="44"/>
        <v>21.867881548974939</v>
      </c>
      <c r="L60" s="25">
        <f>H60+J60+K60</f>
        <v>821.44728929384974</v>
      </c>
      <c r="M60" s="36">
        <v>45925</v>
      </c>
      <c r="N60" s="23">
        <v>1100</v>
      </c>
      <c r="O60" s="23">
        <f t="shared" si="18"/>
        <v>278.55271070615026</v>
      </c>
      <c r="P60" s="27">
        <f t="shared" si="40"/>
        <v>0.25322973700559115</v>
      </c>
      <c r="Q60" s="37" t="s">
        <v>28</v>
      </c>
      <c r="R60" s="29" t="e">
        <f t="shared" si="41"/>
        <v>#VALUE!</v>
      </c>
      <c r="S60" s="61" t="s">
        <v>60</v>
      </c>
      <c r="T60" s="80"/>
      <c r="V60" s="83"/>
      <c r="W60" s="83"/>
      <c r="X60" s="68"/>
      <c r="Y60" s="71"/>
      <c r="Z60" s="71"/>
      <c r="AA60" s="71"/>
    </row>
    <row r="61" spans="2:27" s="61" customFormat="1" x14ac:dyDescent="0.25">
      <c r="B61" s="75"/>
      <c r="C61" s="77"/>
      <c r="D61" s="58" t="s">
        <v>45</v>
      </c>
      <c r="E61" s="22" t="s">
        <v>27</v>
      </c>
      <c r="F61" s="23">
        <v>8</v>
      </c>
      <c r="G61" s="23">
        <v>86.28</v>
      </c>
      <c r="H61" s="23">
        <f>F61*G61</f>
        <v>690.24</v>
      </c>
      <c r="I61" s="24">
        <f t="shared" si="42"/>
        <v>3.6446469248291563E-2</v>
      </c>
      <c r="J61" s="23">
        <f t="shared" si="43"/>
        <v>109.33940774487469</v>
      </c>
      <c r="K61" s="15">
        <f t="shared" si="44"/>
        <v>21.867881548974939</v>
      </c>
      <c r="L61" s="25">
        <f>H61+J61+K61</f>
        <v>821.44728929384974</v>
      </c>
      <c r="M61" s="36">
        <v>45925</v>
      </c>
      <c r="N61" s="23">
        <v>1100</v>
      </c>
      <c r="O61" s="23">
        <f t="shared" si="18"/>
        <v>278.55271070615026</v>
      </c>
      <c r="P61" s="27">
        <f t="shared" si="40"/>
        <v>0.25322973700559115</v>
      </c>
      <c r="Q61" s="37" t="s">
        <v>28</v>
      </c>
      <c r="R61" s="29" t="e">
        <f t="shared" si="41"/>
        <v>#VALUE!</v>
      </c>
      <c r="S61" s="61" t="s">
        <v>60</v>
      </c>
      <c r="T61" s="80"/>
      <c r="V61" s="83"/>
      <c r="W61" s="83"/>
      <c r="X61" s="68"/>
      <c r="Y61" s="71"/>
      <c r="Z61" s="71"/>
      <c r="AA61" s="71"/>
    </row>
    <row r="62" spans="2:27" s="61" customFormat="1" x14ac:dyDescent="0.25">
      <c r="B62" s="75"/>
      <c r="C62" s="77"/>
      <c r="D62" s="58" t="s">
        <v>51</v>
      </c>
      <c r="E62" s="22" t="s">
        <v>27</v>
      </c>
      <c r="F62" s="23">
        <v>4.5</v>
      </c>
      <c r="G62" s="23">
        <v>86.28</v>
      </c>
      <c r="H62" s="23">
        <f>F62*G62</f>
        <v>388.26</v>
      </c>
      <c r="I62" s="24">
        <f t="shared" si="42"/>
        <v>2.0501138952164003E-2</v>
      </c>
      <c r="J62" s="23">
        <f t="shared" si="43"/>
        <v>61.503416856492009</v>
      </c>
      <c r="K62" s="15">
        <f t="shared" si="44"/>
        <v>12.300683371298401</v>
      </c>
      <c r="L62" s="25">
        <f>H62+J62+K62</f>
        <v>462.06410022779039</v>
      </c>
      <c r="M62" s="36">
        <v>45925</v>
      </c>
      <c r="N62" s="23">
        <v>700</v>
      </c>
      <c r="O62" s="23">
        <f t="shared" si="18"/>
        <v>237.93589977220961</v>
      </c>
      <c r="P62" s="27">
        <f t="shared" si="40"/>
        <v>0.33990842824601375</v>
      </c>
      <c r="Q62" s="37" t="s">
        <v>28</v>
      </c>
      <c r="R62" s="29" t="e">
        <f t="shared" si="41"/>
        <v>#VALUE!</v>
      </c>
      <c r="S62" s="61" t="s">
        <v>60</v>
      </c>
      <c r="T62" s="80"/>
      <c r="V62" s="83"/>
      <c r="W62" s="83"/>
      <c r="X62" s="68"/>
      <c r="Y62" s="71"/>
      <c r="Z62" s="71"/>
      <c r="AA62" s="71"/>
    </row>
    <row r="63" spans="2:27" s="61" customFormat="1" x14ac:dyDescent="0.25">
      <c r="B63" s="76"/>
      <c r="C63" s="78"/>
      <c r="D63" s="2"/>
      <c r="E63" s="40"/>
      <c r="F63" s="30">
        <f>SUM(F54:F62)</f>
        <v>219.5</v>
      </c>
      <c r="G63" s="41"/>
      <c r="H63" s="30">
        <f>SUM(H54:H62)</f>
        <v>18938.460000000006</v>
      </c>
      <c r="I63" s="42">
        <f>SUM(I54:I62)</f>
        <v>0.99999999999999956</v>
      </c>
      <c r="J63" s="43">
        <v>3000</v>
      </c>
      <c r="K63" s="30">
        <v>600</v>
      </c>
      <c r="L63" s="33">
        <f>SUM(L54:L62)</f>
        <v>22538.459999999995</v>
      </c>
      <c r="M63" s="44"/>
      <c r="N63" s="30">
        <f>SUM(N54:N62)</f>
        <v>33380</v>
      </c>
      <c r="O63" s="30">
        <f t="shared" si="18"/>
        <v>10841.540000000005</v>
      </c>
      <c r="P63" s="35">
        <f>AVERAGE(P54:P62)</f>
        <v>0.33060346336258262</v>
      </c>
      <c r="Q63" s="45"/>
      <c r="R63" s="31"/>
      <c r="S63" s="2"/>
      <c r="T63" s="81"/>
      <c r="U63" s="2"/>
      <c r="V63" s="84"/>
      <c r="W63" s="84"/>
      <c r="X63" s="69"/>
      <c r="Y63" s="72"/>
      <c r="Z63" s="72"/>
      <c r="AA63" s="72"/>
    </row>
  </sheetData>
  <mergeCells count="54">
    <mergeCell ref="X25:X34"/>
    <mergeCell ref="Y25:Y34"/>
    <mergeCell ref="Z25:Z34"/>
    <mergeCell ref="AA25:AA34"/>
    <mergeCell ref="V4:V13"/>
    <mergeCell ref="W4:W13"/>
    <mergeCell ref="X4:X13"/>
    <mergeCell ref="Y4:Y13"/>
    <mergeCell ref="Z4:Z13"/>
    <mergeCell ref="AA4:AA13"/>
    <mergeCell ref="X14:X24"/>
    <mergeCell ref="Y14:Y24"/>
    <mergeCell ref="Z14:Z24"/>
    <mergeCell ref="AA14:AA24"/>
    <mergeCell ref="V14:V24"/>
    <mergeCell ref="W14:W24"/>
    <mergeCell ref="V35:V43"/>
    <mergeCell ref="W35:W43"/>
    <mergeCell ref="B4:B13"/>
    <mergeCell ref="C4:C13"/>
    <mergeCell ref="T4:T13"/>
    <mergeCell ref="B14:B24"/>
    <mergeCell ref="C14:C24"/>
    <mergeCell ref="T14:T24"/>
    <mergeCell ref="B25:B34"/>
    <mergeCell ref="C25:C34"/>
    <mergeCell ref="T25:T34"/>
    <mergeCell ref="V25:V34"/>
    <mergeCell ref="W25:W34"/>
    <mergeCell ref="X35:X43"/>
    <mergeCell ref="Y35:Y43"/>
    <mergeCell ref="Z35:Z43"/>
    <mergeCell ref="AA35:AA43"/>
    <mergeCell ref="B44:B53"/>
    <mergeCell ref="C44:C53"/>
    <mergeCell ref="T44:T53"/>
    <mergeCell ref="V44:V53"/>
    <mergeCell ref="W44:W53"/>
    <mergeCell ref="X44:X53"/>
    <mergeCell ref="Y44:Y53"/>
    <mergeCell ref="Z44:Z53"/>
    <mergeCell ref="AA44:AA53"/>
    <mergeCell ref="B35:B43"/>
    <mergeCell ref="C35:C43"/>
    <mergeCell ref="T35:T43"/>
    <mergeCell ref="X54:X63"/>
    <mergeCell ref="Y54:Y63"/>
    <mergeCell ref="Z54:Z63"/>
    <mergeCell ref="AA54:AA63"/>
    <mergeCell ref="B54:B63"/>
    <mergeCell ref="C54:C63"/>
    <mergeCell ref="T54:T63"/>
    <mergeCell ref="V54:V63"/>
    <mergeCell ref="W54:W63"/>
  </mergeCells>
  <pageMargins left="0.70078740157480324" right="0.70078740157480324" top="0.75196850393700787" bottom="0.75196850393700787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18"/>
  <sheetViews>
    <sheetView workbookViewId="0">
      <selection activeCell="K3" sqref="K3:K11"/>
    </sheetView>
  </sheetViews>
  <sheetFormatPr defaultRowHeight="15" x14ac:dyDescent="0.25"/>
  <cols>
    <col min="1" max="1" width="2.42578125" customWidth="1"/>
    <col min="2" max="2" width="50" customWidth="1"/>
    <col min="7" max="9" width="9.85546875" bestFit="1"/>
    <col min="10" max="10" width="11.42578125" customWidth="1"/>
    <col min="11" max="12" width="10.7109375" customWidth="1"/>
    <col min="13" max="13" width="10.28515625" bestFit="1"/>
  </cols>
  <sheetData>
    <row r="2" spans="1:15" ht="98.25" customHeight="1" x14ac:dyDescent="0.25">
      <c r="B2" s="4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7" t="s">
        <v>10</v>
      </c>
      <c r="K2" s="5" t="s">
        <v>12</v>
      </c>
      <c r="L2" s="5" t="s">
        <v>13</v>
      </c>
      <c r="M2" s="48" t="s">
        <v>14</v>
      </c>
    </row>
    <row r="3" spans="1:15" x14ac:dyDescent="0.25">
      <c r="B3" s="49" t="s">
        <v>40</v>
      </c>
      <c r="C3" s="14" t="s">
        <v>27</v>
      </c>
      <c r="D3" s="15">
        <v>89</v>
      </c>
      <c r="E3" s="15">
        <v>85.98</v>
      </c>
      <c r="F3" s="15">
        <f t="shared" ref="F3:F6" si="0">D3*E3</f>
        <v>7652.22</v>
      </c>
      <c r="G3" s="16">
        <f t="shared" ref="G3:G11" si="1">F3/$F$12</f>
        <v>0.40546697038724372</v>
      </c>
      <c r="H3" s="15">
        <f t="shared" ref="H3:H11" si="2">G3*$H$12</f>
        <v>1216.4009111617311</v>
      </c>
      <c r="I3" s="15">
        <f t="shared" ref="I3:I11" si="3">G3*$I$12</f>
        <v>243.28018223234622</v>
      </c>
      <c r="J3" s="17">
        <f t="shared" ref="J3:J6" si="4">F3+H3+I3</f>
        <v>9111.9010933940772</v>
      </c>
      <c r="K3" s="15">
        <v>13500</v>
      </c>
      <c r="L3" s="15">
        <f t="shared" ref="L3:L6" si="5">K3-J3</f>
        <v>4388.0989066059228</v>
      </c>
      <c r="M3" s="50">
        <f t="shared" ref="M3:M6" si="6">L3/K3</f>
        <v>0.3250443634522906</v>
      </c>
      <c r="O3" s="60"/>
    </row>
    <row r="4" spans="1:15" x14ac:dyDescent="0.25">
      <c r="B4" s="51" t="s">
        <v>40</v>
      </c>
      <c r="C4" s="22" t="s">
        <v>27</v>
      </c>
      <c r="D4" s="23">
        <v>89</v>
      </c>
      <c r="E4" s="23">
        <v>85.98</v>
      </c>
      <c r="F4" s="23">
        <f t="shared" si="0"/>
        <v>7652.22</v>
      </c>
      <c r="G4" s="24">
        <f t="shared" si="1"/>
        <v>0.40546697038724372</v>
      </c>
      <c r="H4" s="23">
        <f t="shared" si="2"/>
        <v>1216.4009111617311</v>
      </c>
      <c r="I4" s="23">
        <f t="shared" si="3"/>
        <v>243.28018223234622</v>
      </c>
      <c r="J4" s="25">
        <f t="shared" si="4"/>
        <v>9111.9010933940772</v>
      </c>
      <c r="K4" s="23">
        <v>13500</v>
      </c>
      <c r="L4" s="23">
        <f t="shared" si="5"/>
        <v>4388.0989066059228</v>
      </c>
      <c r="M4" s="52">
        <f t="shared" si="6"/>
        <v>0.3250443634522906</v>
      </c>
      <c r="O4" s="60"/>
    </row>
    <row r="5" spans="1:15" x14ac:dyDescent="0.25">
      <c r="B5" s="51" t="s">
        <v>35</v>
      </c>
      <c r="C5" s="22" t="s">
        <v>27</v>
      </c>
      <c r="D5" s="23">
        <v>5.5</v>
      </c>
      <c r="E5" s="23">
        <v>85.98</v>
      </c>
      <c r="F5" s="23">
        <f t="shared" si="0"/>
        <v>472.89000000000004</v>
      </c>
      <c r="G5" s="24">
        <f t="shared" si="1"/>
        <v>2.5056947608200458E-2</v>
      </c>
      <c r="H5" s="23">
        <f t="shared" si="2"/>
        <v>75.17084282460138</v>
      </c>
      <c r="I5" s="23">
        <f t="shared" si="3"/>
        <v>15.034168564920275</v>
      </c>
      <c r="J5" s="25">
        <f t="shared" si="4"/>
        <v>563.09501138952169</v>
      </c>
      <c r="K5" s="23">
        <v>1000</v>
      </c>
      <c r="L5" s="23">
        <f t="shared" si="5"/>
        <v>436.90498861047831</v>
      </c>
      <c r="M5" s="52">
        <f t="shared" si="6"/>
        <v>0.43690498861047833</v>
      </c>
      <c r="O5" s="60"/>
    </row>
    <row r="6" spans="1:15" x14ac:dyDescent="0.25">
      <c r="B6" s="51" t="s">
        <v>35</v>
      </c>
      <c r="C6" s="22" t="s">
        <v>27</v>
      </c>
      <c r="D6" s="23">
        <v>5.5</v>
      </c>
      <c r="E6" s="23">
        <v>85.98</v>
      </c>
      <c r="F6" s="23">
        <f t="shared" si="0"/>
        <v>472.89000000000004</v>
      </c>
      <c r="G6" s="24">
        <f t="shared" si="1"/>
        <v>2.5056947608200458E-2</v>
      </c>
      <c r="H6" s="23">
        <f t="shared" si="2"/>
        <v>75.17084282460138</v>
      </c>
      <c r="I6" s="23">
        <f t="shared" si="3"/>
        <v>15.034168564920275</v>
      </c>
      <c r="J6" s="25">
        <f t="shared" si="4"/>
        <v>563.09501138952169</v>
      </c>
      <c r="K6" s="23">
        <v>1000</v>
      </c>
      <c r="L6" s="23">
        <f t="shared" si="5"/>
        <v>436.90498861047831</v>
      </c>
      <c r="M6" s="52">
        <f t="shared" si="6"/>
        <v>0.43690498861047833</v>
      </c>
      <c r="N6" s="55" t="s">
        <v>53</v>
      </c>
      <c r="O6" s="60" t="s">
        <v>58</v>
      </c>
    </row>
    <row r="7" spans="1:15" x14ac:dyDescent="0.25">
      <c r="A7" s="38"/>
      <c r="B7" s="58" t="s">
        <v>37</v>
      </c>
      <c r="C7" s="22" t="s">
        <v>27</v>
      </c>
      <c r="D7" s="23">
        <v>5</v>
      </c>
      <c r="E7" s="23">
        <v>85.98</v>
      </c>
      <c r="F7" s="23">
        <f>D7*E7</f>
        <v>429.90000000000003</v>
      </c>
      <c r="G7" s="24">
        <f t="shared" si="1"/>
        <v>2.2779043280182234E-2</v>
      </c>
      <c r="H7" s="23">
        <f t="shared" si="2"/>
        <v>68.337129840546709</v>
      </c>
      <c r="I7" s="23">
        <f t="shared" si="3"/>
        <v>13.66742596810934</v>
      </c>
      <c r="J7" s="25">
        <f>F7+H7+I7</f>
        <v>511.90455580865608</v>
      </c>
      <c r="K7" s="23">
        <v>740</v>
      </c>
      <c r="L7" s="23">
        <f t="shared" ref="L7:L18" si="7">K7-J7</f>
        <v>228.09544419134392</v>
      </c>
      <c r="M7" s="52">
        <f>L7/K7</f>
        <v>0.30823708674505934</v>
      </c>
      <c r="N7" s="61"/>
      <c r="O7" s="60"/>
    </row>
    <row r="8" spans="1:15" x14ac:dyDescent="0.25">
      <c r="A8" s="38"/>
      <c r="B8" s="58" t="s">
        <v>37</v>
      </c>
      <c r="C8" s="22" t="s">
        <v>27</v>
      </c>
      <c r="D8" s="23">
        <v>5</v>
      </c>
      <c r="E8" s="23">
        <v>85.98</v>
      </c>
      <c r="F8" s="23">
        <f>D8*E8</f>
        <v>429.90000000000003</v>
      </c>
      <c r="G8" s="24">
        <f t="shared" si="1"/>
        <v>2.2779043280182234E-2</v>
      </c>
      <c r="H8" s="23">
        <f t="shared" si="2"/>
        <v>68.337129840546709</v>
      </c>
      <c r="I8" s="23">
        <f t="shared" si="3"/>
        <v>13.66742596810934</v>
      </c>
      <c r="J8" s="25">
        <f>F8+H8+I8</f>
        <v>511.90455580865608</v>
      </c>
      <c r="K8" s="23">
        <v>740</v>
      </c>
      <c r="L8" s="23">
        <f t="shared" si="7"/>
        <v>228.09544419134392</v>
      </c>
      <c r="M8" s="52">
        <f>L8/K8</f>
        <v>0.30823708674505934</v>
      </c>
      <c r="N8" s="61"/>
      <c r="O8" s="60"/>
    </row>
    <row r="9" spans="1:15" x14ac:dyDescent="0.25">
      <c r="A9" s="62"/>
      <c r="B9" s="51" t="s">
        <v>45</v>
      </c>
      <c r="C9" s="22" t="s">
        <v>27</v>
      </c>
      <c r="D9" s="23">
        <v>8</v>
      </c>
      <c r="E9" s="23">
        <v>85.98</v>
      </c>
      <c r="F9" s="23">
        <f>D9*E9</f>
        <v>687.84</v>
      </c>
      <c r="G9" s="24">
        <f t="shared" si="1"/>
        <v>3.644646924829157E-2</v>
      </c>
      <c r="H9" s="23">
        <f t="shared" si="2"/>
        <v>109.33940774487471</v>
      </c>
      <c r="I9" s="23">
        <f t="shared" si="3"/>
        <v>21.867881548974943</v>
      </c>
      <c r="J9" s="25">
        <f>F9+H9+I9</f>
        <v>819.04728929384976</v>
      </c>
      <c r="K9" s="23">
        <v>1100</v>
      </c>
      <c r="L9" s="23">
        <f t="shared" si="7"/>
        <v>280.95271070615024</v>
      </c>
      <c r="M9" s="52">
        <f>L9/K9</f>
        <v>0.25541155518740932</v>
      </c>
      <c r="N9" s="61"/>
      <c r="O9" s="60"/>
    </row>
    <row r="10" spans="1:15" x14ac:dyDescent="0.25">
      <c r="A10" s="62"/>
      <c r="B10" s="51" t="s">
        <v>45</v>
      </c>
      <c r="C10" s="22" t="s">
        <v>27</v>
      </c>
      <c r="D10" s="23">
        <v>8</v>
      </c>
      <c r="E10" s="23">
        <v>85.98</v>
      </c>
      <c r="F10" s="23">
        <f>D10*E10</f>
        <v>687.84</v>
      </c>
      <c r="G10" s="24">
        <f t="shared" si="1"/>
        <v>3.644646924829157E-2</v>
      </c>
      <c r="H10" s="23">
        <f t="shared" si="2"/>
        <v>109.33940774487471</v>
      </c>
      <c r="I10" s="23">
        <f t="shared" si="3"/>
        <v>21.867881548974943</v>
      </c>
      <c r="J10" s="25">
        <f>F10+H10+I10</f>
        <v>819.04728929384976</v>
      </c>
      <c r="K10" s="23">
        <v>1100</v>
      </c>
      <c r="L10" s="23">
        <f t="shared" si="7"/>
        <v>280.95271070615024</v>
      </c>
      <c r="M10" s="52">
        <f>L10/K10</f>
        <v>0.25541155518740932</v>
      </c>
      <c r="N10" s="61"/>
      <c r="O10" s="60"/>
    </row>
    <row r="11" spans="1:15" x14ac:dyDescent="0.25">
      <c r="A11" s="38"/>
      <c r="B11" s="58" t="s">
        <v>51</v>
      </c>
      <c r="C11" s="22" t="s">
        <v>27</v>
      </c>
      <c r="D11" s="23">
        <v>4.5</v>
      </c>
      <c r="E11" s="23">
        <v>85.98</v>
      </c>
      <c r="F11" s="23">
        <f>D11*E11</f>
        <v>386.91</v>
      </c>
      <c r="G11" s="24">
        <f t="shared" si="1"/>
        <v>2.0501138952164009E-2</v>
      </c>
      <c r="H11" s="23">
        <f t="shared" si="2"/>
        <v>61.503416856492031</v>
      </c>
      <c r="I11" s="23">
        <f t="shared" si="3"/>
        <v>12.300683371298406</v>
      </c>
      <c r="J11" s="25">
        <f>F11+H11+I11</f>
        <v>460.71410022779048</v>
      </c>
      <c r="K11" s="23">
        <v>700</v>
      </c>
      <c r="L11" s="23">
        <f t="shared" si="7"/>
        <v>239.28589977220952</v>
      </c>
      <c r="M11" s="52">
        <f>L11/K11</f>
        <v>0.34183699967458503</v>
      </c>
      <c r="N11" s="61"/>
      <c r="O11" s="60"/>
    </row>
    <row r="12" spans="1:15" x14ac:dyDescent="0.25">
      <c r="B12" s="53"/>
      <c r="C12" s="40"/>
      <c r="D12" s="30">
        <f>SUM(D3:D11)</f>
        <v>219.5</v>
      </c>
      <c r="E12" s="45"/>
      <c r="F12" s="30">
        <f>SUM(F3:F11)</f>
        <v>18872.61</v>
      </c>
      <c r="G12" s="56">
        <f>SUM(G3:G11)</f>
        <v>0.99999999999999978</v>
      </c>
      <c r="H12" s="43">
        <v>3000</v>
      </c>
      <c r="I12" s="30">
        <v>600</v>
      </c>
      <c r="J12" s="33">
        <f>SUM(J3:J11)</f>
        <v>22472.609999999997</v>
      </c>
      <c r="K12" s="30">
        <f>SUM(K3:K11)</f>
        <v>33380</v>
      </c>
      <c r="L12" s="30">
        <f t="shared" si="7"/>
        <v>10907.390000000003</v>
      </c>
      <c r="M12" s="35">
        <f>AVERAGE(M3:M11)</f>
        <v>0.33255922085167339</v>
      </c>
    </row>
    <row r="13" spans="1:15" x14ac:dyDescent="0.25">
      <c r="A13" s="62"/>
      <c r="B13" s="49" t="s">
        <v>61</v>
      </c>
      <c r="C13" s="22" t="s">
        <v>27</v>
      </c>
      <c r="D13" s="23">
        <v>63.75</v>
      </c>
      <c r="E13" s="23">
        <v>87</v>
      </c>
      <c r="F13" s="23" t="e">
        <f>D13*#REF!</f>
        <v>#REF!</v>
      </c>
      <c r="G13" s="24" t="e">
        <f>F13/$F$18</f>
        <v>#REF!</v>
      </c>
      <c r="H13" s="23" t="e">
        <f>G13*$H$18</f>
        <v>#REF!</v>
      </c>
      <c r="I13" s="23" t="e">
        <f>G13*#REF!</f>
        <v>#REF!</v>
      </c>
      <c r="J13" s="25" t="e">
        <f t="shared" ref="J13:J17" si="8">F13+H13+I13</f>
        <v>#REF!</v>
      </c>
      <c r="K13" s="23">
        <v>9500</v>
      </c>
      <c r="L13" s="23" t="e">
        <f t="shared" si="7"/>
        <v>#REF!</v>
      </c>
      <c r="M13" s="50" t="e">
        <f t="shared" ref="M13:M17" si="9">L13/K13</f>
        <v>#REF!</v>
      </c>
    </row>
    <row r="14" spans="1:15" x14ac:dyDescent="0.25">
      <c r="A14" s="62"/>
      <c r="B14" s="57" t="s">
        <v>61</v>
      </c>
      <c r="C14" s="22" t="s">
        <v>27</v>
      </c>
      <c r="D14" s="23">
        <v>63.75</v>
      </c>
      <c r="E14" s="23">
        <v>87</v>
      </c>
      <c r="F14" s="23" t="e">
        <f>D14*#REF!</f>
        <v>#REF!</v>
      </c>
      <c r="G14" s="24" t="e">
        <f t="shared" ref="G14:G17" si="10">F14/$F$18</f>
        <v>#REF!</v>
      </c>
      <c r="H14" s="23" t="e">
        <f t="shared" ref="H14:H17" si="11">G14*$H$18</f>
        <v>#REF!</v>
      </c>
      <c r="I14" s="23" t="e">
        <f>G14*#REF!</f>
        <v>#REF!</v>
      </c>
      <c r="J14" s="25" t="e">
        <f t="shared" si="8"/>
        <v>#REF!</v>
      </c>
      <c r="K14" s="23">
        <v>9500</v>
      </c>
      <c r="L14" s="23" t="e">
        <f t="shared" si="7"/>
        <v>#REF!</v>
      </c>
      <c r="M14" s="52" t="e">
        <f t="shared" si="9"/>
        <v>#REF!</v>
      </c>
    </row>
    <row r="15" spans="1:15" x14ac:dyDescent="0.25">
      <c r="A15" s="62"/>
      <c r="B15" s="57" t="s">
        <v>61</v>
      </c>
      <c r="C15" s="22" t="s">
        <v>27</v>
      </c>
      <c r="D15" s="23">
        <v>63.75</v>
      </c>
      <c r="E15" s="23">
        <v>87</v>
      </c>
      <c r="F15" s="23" t="e">
        <f>D15*#REF!</f>
        <v>#REF!</v>
      </c>
      <c r="G15" s="24" t="e">
        <f t="shared" si="10"/>
        <v>#REF!</v>
      </c>
      <c r="H15" s="23" t="e">
        <f t="shared" si="11"/>
        <v>#REF!</v>
      </c>
      <c r="I15" s="23" t="e">
        <f>G15*#REF!</f>
        <v>#REF!</v>
      </c>
      <c r="J15" s="25" t="e">
        <f t="shared" si="8"/>
        <v>#REF!</v>
      </c>
      <c r="K15" s="23">
        <v>9500</v>
      </c>
      <c r="L15" s="23" t="e">
        <f t="shared" si="7"/>
        <v>#REF!</v>
      </c>
      <c r="M15" s="52" t="e">
        <f t="shared" si="9"/>
        <v>#REF!</v>
      </c>
    </row>
    <row r="16" spans="1:15" x14ac:dyDescent="0.25">
      <c r="A16" s="62"/>
      <c r="B16" s="51" t="s">
        <v>35</v>
      </c>
      <c r="C16" s="22" t="s">
        <v>27</v>
      </c>
      <c r="D16" s="23">
        <v>5.5</v>
      </c>
      <c r="E16" s="23">
        <v>87</v>
      </c>
      <c r="F16" s="23" t="e">
        <f>D16*#REF!</f>
        <v>#REF!</v>
      </c>
      <c r="G16" s="24" t="e">
        <f t="shared" si="10"/>
        <v>#REF!</v>
      </c>
      <c r="H16" s="23" t="e">
        <f t="shared" si="11"/>
        <v>#REF!</v>
      </c>
      <c r="I16" s="23" t="e">
        <f>G16*#REF!</f>
        <v>#REF!</v>
      </c>
      <c r="J16" s="25" t="e">
        <f t="shared" si="8"/>
        <v>#REF!</v>
      </c>
      <c r="K16" s="23">
        <v>1000</v>
      </c>
      <c r="L16" s="23" t="e">
        <f t="shared" si="7"/>
        <v>#REF!</v>
      </c>
      <c r="M16" s="52" t="e">
        <f t="shared" si="9"/>
        <v>#REF!</v>
      </c>
    </row>
    <row r="17" spans="1:14" x14ac:dyDescent="0.25">
      <c r="A17" s="62"/>
      <c r="B17" s="51" t="s">
        <v>36</v>
      </c>
      <c r="C17" s="22" t="s">
        <v>27</v>
      </c>
      <c r="D17" s="23">
        <v>4.99</v>
      </c>
      <c r="E17" s="23">
        <v>87</v>
      </c>
      <c r="F17" s="23" t="e">
        <f>D17*#REF!</f>
        <v>#REF!</v>
      </c>
      <c r="G17" s="24" t="e">
        <f t="shared" si="10"/>
        <v>#REF!</v>
      </c>
      <c r="H17" s="23" t="e">
        <f t="shared" si="11"/>
        <v>#REF!</v>
      </c>
      <c r="I17" s="23" t="e">
        <f>G17*#REF!</f>
        <v>#REF!</v>
      </c>
      <c r="J17" s="25" t="e">
        <f t="shared" si="8"/>
        <v>#REF!</v>
      </c>
      <c r="K17" s="23">
        <v>750</v>
      </c>
      <c r="L17" s="23" t="e">
        <f t="shared" si="7"/>
        <v>#REF!</v>
      </c>
      <c r="M17" s="52" t="e">
        <f t="shared" si="9"/>
        <v>#REF!</v>
      </c>
      <c r="N17" s="63" t="s">
        <v>30</v>
      </c>
    </row>
    <row r="18" spans="1:14" x14ac:dyDescent="0.25">
      <c r="A18" s="62"/>
      <c r="B18" s="53"/>
      <c r="C18" s="40"/>
      <c r="D18" s="30">
        <f>SUM(D13:D17)</f>
        <v>201.74</v>
      </c>
      <c r="E18" s="45"/>
      <c r="F18" s="54" t="e">
        <f>SUM(F13:F17)</f>
        <v>#REF!</v>
      </c>
      <c r="G18" s="56" t="e">
        <f>SUM(G13:G17)</f>
        <v>#REF!</v>
      </c>
      <c r="H18" s="30">
        <v>3000</v>
      </c>
      <c r="I18" s="30">
        <v>600</v>
      </c>
      <c r="J18" s="33" t="e">
        <f>SUM(J13:J17)</f>
        <v>#REF!</v>
      </c>
      <c r="K18" s="30">
        <f>SUM(K13:K17)</f>
        <v>30250</v>
      </c>
      <c r="L18" s="30" t="e">
        <f t="shared" si="7"/>
        <v>#REF!</v>
      </c>
      <c r="M18" s="35" t="e">
        <f>AVERAGE(M13:M17)</f>
        <v>#REF!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11C20-2548-410E-91F6-9841B8549BB8}">
  <dimension ref="A2:M5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33.42578125" bestFit="1" customWidth="1"/>
  </cols>
  <sheetData>
    <row r="2" spans="1:13" s="61" customFormat="1" x14ac:dyDescent="0.25">
      <c r="A2" s="62"/>
      <c r="B2" s="57" t="s">
        <v>61</v>
      </c>
      <c r="C2" s="22" t="s">
        <v>27</v>
      </c>
      <c r="D2" s="23">
        <v>63.75</v>
      </c>
      <c r="E2" s="23">
        <v>87</v>
      </c>
      <c r="F2" s="23">
        <f t="shared" ref="F2" si="0">D2*$E$3</f>
        <v>5546.25</v>
      </c>
      <c r="G2" s="24">
        <f>F2/$F$5</f>
        <v>0.5</v>
      </c>
      <c r="H2" s="23">
        <f>G2*$H$5</f>
        <v>2250</v>
      </c>
      <c r="I2" s="23">
        <f>G2*$I$10</f>
        <v>0</v>
      </c>
      <c r="J2" s="25">
        <f t="shared" ref="J2" si="1">F2+H2+I2</f>
        <v>7796.25</v>
      </c>
      <c r="K2" s="23">
        <v>9750</v>
      </c>
      <c r="L2" s="23">
        <f t="shared" ref="L2:L5" si="2">K2-J2</f>
        <v>1953.75</v>
      </c>
      <c r="M2" s="50">
        <f t="shared" ref="M2" si="3">L2/K2</f>
        <v>0.20038461538461538</v>
      </c>
    </row>
    <row r="3" spans="1:13" s="61" customFormat="1" x14ac:dyDescent="0.25">
      <c r="A3" s="62"/>
      <c r="B3" s="57" t="s">
        <v>61</v>
      </c>
      <c r="C3" s="22" t="s">
        <v>27</v>
      </c>
      <c r="D3" s="23">
        <v>63.75</v>
      </c>
      <c r="E3" s="23">
        <v>87</v>
      </c>
      <c r="F3" s="23">
        <f t="shared" ref="F3" si="4">D3*$E$3</f>
        <v>5546.25</v>
      </c>
      <c r="G3" s="24">
        <f>F3/$F$5</f>
        <v>0.5</v>
      </c>
      <c r="H3" s="23">
        <f>G3*$H$5</f>
        <v>2250</v>
      </c>
      <c r="I3" s="23">
        <f>G3*$I$10</f>
        <v>0</v>
      </c>
      <c r="J3" s="25">
        <f t="shared" ref="J3" si="5">F3+H3+I3</f>
        <v>7796.25</v>
      </c>
      <c r="K3" s="23">
        <v>9750</v>
      </c>
      <c r="L3" s="23">
        <f t="shared" ref="L3" si="6">K3-J3</f>
        <v>1953.75</v>
      </c>
      <c r="M3" s="50">
        <f t="shared" ref="M3" si="7">L3/K3</f>
        <v>0.20038461538461538</v>
      </c>
    </row>
    <row r="4" spans="1:13" s="61" customFormat="1" x14ac:dyDescent="0.25">
      <c r="A4" s="62"/>
      <c r="B4" s="57" t="s">
        <v>61</v>
      </c>
      <c r="C4" s="22" t="s">
        <v>27</v>
      </c>
      <c r="D4" s="23">
        <v>63.75</v>
      </c>
      <c r="E4" s="23">
        <v>87</v>
      </c>
      <c r="F4" s="23">
        <f t="shared" ref="F4" si="8">D4*$E$3</f>
        <v>5546.25</v>
      </c>
      <c r="G4" s="24">
        <f>F4/$F$5</f>
        <v>0.5</v>
      </c>
      <c r="H4" s="23">
        <f>G4*$H$5</f>
        <v>2250</v>
      </c>
      <c r="I4" s="23">
        <f>G4*$I$10</f>
        <v>0</v>
      </c>
      <c r="J4" s="25">
        <f t="shared" ref="J4" si="9">F4+H4+I4</f>
        <v>7796.25</v>
      </c>
      <c r="K4" s="23">
        <v>9750</v>
      </c>
      <c r="L4" s="23">
        <f t="shared" ref="L4" si="10">K4-J4</f>
        <v>1953.75</v>
      </c>
      <c r="M4" s="50">
        <f t="shared" ref="M4" si="11">L4/K4</f>
        <v>0.20038461538461538</v>
      </c>
    </row>
    <row r="5" spans="1:13" s="61" customFormat="1" x14ac:dyDescent="0.25">
      <c r="A5" s="62"/>
      <c r="B5" s="53"/>
      <c r="C5" s="40"/>
      <c r="D5" s="30">
        <f>SUM(D2:D3)</f>
        <v>127.5</v>
      </c>
      <c r="E5" s="45"/>
      <c r="F5" s="54">
        <f>SUM(F2:F3)</f>
        <v>11092.5</v>
      </c>
      <c r="G5" s="56">
        <f>SUM(G2:G3)</f>
        <v>1</v>
      </c>
      <c r="H5" s="30">
        <v>4500</v>
      </c>
      <c r="I5" s="30">
        <v>600</v>
      </c>
      <c r="J5" s="33">
        <f>SUM(J2:J3)</f>
        <v>15592.5</v>
      </c>
      <c r="K5" s="30">
        <f>SUM(K2:K3)</f>
        <v>19500</v>
      </c>
      <c r="L5" s="30">
        <f t="shared" si="2"/>
        <v>3907.5</v>
      </c>
      <c r="M5" s="35">
        <f>AVERAGE(M2:M3)</f>
        <v>0.20038461538461538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3"/>
  <sheetViews>
    <sheetView workbookViewId="0">
      <selection activeCell="D5" sqref="D5"/>
    </sheetView>
  </sheetViews>
  <sheetFormatPr defaultRowHeight="15" x14ac:dyDescent="0.25"/>
  <cols>
    <col min="2" max="2" width="17.5703125" customWidth="1"/>
    <col min="3" max="5" width="26.5703125" style="1" customWidth="1"/>
    <col min="6" max="6" width="14.7109375" bestFit="1" customWidth="1"/>
  </cols>
  <sheetData>
    <row r="2" spans="2:6" x14ac:dyDescent="0.25">
      <c r="B2" t="s">
        <v>1</v>
      </c>
      <c r="C2" s="64" t="s">
        <v>54</v>
      </c>
      <c r="D2" s="64" t="s">
        <v>55</v>
      </c>
      <c r="E2" s="64" t="s">
        <v>56</v>
      </c>
      <c r="F2" t="s">
        <v>24</v>
      </c>
    </row>
    <row r="3" spans="2:6" x14ac:dyDescent="0.25">
      <c r="B3">
        <f>БАЗА!C4</f>
        <v>2548572</v>
      </c>
      <c r="C3" s="65">
        <f>БАЗА!M4</f>
        <v>45906</v>
      </c>
      <c r="D3" s="65">
        <v>45910</v>
      </c>
      <c r="E3" s="65">
        <v>45918</v>
      </c>
      <c r="F3" t="str">
        <f>БАЗА!Z4</f>
        <v>MF1544442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42823-6480-4BB4-9784-5A69910DD594}">
  <dimension ref="B2:B4"/>
  <sheetViews>
    <sheetView topLeftCell="A2" workbookViewId="0">
      <selection activeCell="B4" sqref="B4"/>
    </sheetView>
  </sheetViews>
  <sheetFormatPr defaultRowHeight="15" x14ac:dyDescent="0.25"/>
  <sheetData>
    <row r="2" spans="2:2" x14ac:dyDescent="0.25">
      <c r="B2" t="s">
        <v>63</v>
      </c>
    </row>
    <row r="4" spans="2:2" x14ac:dyDescent="0.25">
      <c r="B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БАЗА</vt:lpstr>
      <vt:lpstr>Расчеты и перспектива</vt:lpstr>
      <vt:lpstr>Идеи</vt:lpstr>
      <vt:lpstr>Сроки доставки</vt:lpstr>
      <vt:lpstr>для работы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Антон</cp:lastModifiedBy>
  <cp:revision>7</cp:revision>
  <dcterms:modified xsi:type="dcterms:W3CDTF">2025-09-28T21:32:46Z</dcterms:modified>
</cp:coreProperties>
</file>